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730" windowHeight="9735" activeTab="1"/>
  </bookViews>
  <sheets>
    <sheet name="MiércolesA-P1" sheetId="2" r:id="rId1"/>
    <sheet name="MiércolesA-P2" sheetId="7" r:id="rId2"/>
  </sheets>
  <definedNames>
    <definedName name="_xlnm._FilterDatabase" localSheetId="0" hidden="1">'MiércolesA-P1'!$B$19:$H$73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0" i="7" l="1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19" i="7"/>
  <c r="F29" i="7"/>
  <c r="F28" i="7"/>
  <c r="F25" i="7"/>
  <c r="F24" i="7"/>
  <c r="F21" i="7"/>
  <c r="F20" i="7"/>
  <c r="F32" i="7"/>
  <c r="F33" i="7"/>
  <c r="F34" i="7"/>
  <c r="F35" i="7"/>
  <c r="F31" i="7"/>
  <c r="F37" i="7"/>
  <c r="F36" i="7"/>
  <c r="F30" i="7"/>
  <c r="F27" i="7"/>
  <c r="F26" i="7"/>
  <c r="F23" i="7"/>
  <c r="F22" i="7"/>
  <c r="F19" i="7"/>
  <c r="D28" i="7"/>
  <c r="D25" i="7"/>
  <c r="D24" i="7"/>
  <c r="D34" i="7"/>
  <c r="D35" i="7"/>
  <c r="D37" i="7"/>
  <c r="D36" i="7"/>
  <c r="D30" i="7"/>
  <c r="D27" i="7"/>
  <c r="D26" i="7"/>
  <c r="D23" i="7"/>
  <c r="D22" i="7"/>
  <c r="D32" i="7"/>
  <c r="D33" i="7"/>
  <c r="D21" i="7"/>
  <c r="D20" i="7"/>
  <c r="D19" i="7"/>
  <c r="N25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D20" i="2"/>
  <c r="C73" i="2"/>
  <c r="D72" i="2"/>
  <c r="D24" i="2"/>
  <c r="D21" i="2"/>
  <c r="D22" i="2"/>
  <c r="D23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B1" i="7" l="1"/>
  <c r="A3" i="2" l="1"/>
  <c r="B3" i="2" s="1"/>
  <c r="G20" i="2"/>
  <c r="F20" i="2"/>
</calcChain>
</file>

<file path=xl/sharedStrings.xml><?xml version="1.0" encoding="utf-8"?>
<sst xmlns="http://schemas.openxmlformats.org/spreadsheetml/2006/main" count="135" uniqueCount="110">
  <si>
    <t>Nombre</t>
  </si>
  <si>
    <t>Basico</t>
  </si>
  <si>
    <t>T.S.(años)</t>
  </si>
  <si>
    <t>S.Total</t>
  </si>
  <si>
    <t>Borda Mendieta</t>
  </si>
  <si>
    <t>Calderón Espejo</t>
  </si>
  <si>
    <t>Castañeda Quiroga</t>
  </si>
  <si>
    <t>Díaz Castro</t>
  </si>
  <si>
    <t>Espitia Ganem</t>
  </si>
  <si>
    <t>García Teheran</t>
  </si>
  <si>
    <t>Gomez Giraldo</t>
  </si>
  <si>
    <t>Gonzalez Hernandez</t>
  </si>
  <si>
    <t>Gutierrez Cortes</t>
  </si>
  <si>
    <t>Gutierrez Fernández</t>
  </si>
  <si>
    <t>Hincapie Diaz</t>
  </si>
  <si>
    <t>Lara Sanchez</t>
  </si>
  <si>
    <t>León Sánchez</t>
  </si>
  <si>
    <t>Morales Sierra</t>
  </si>
  <si>
    <t>Moya Antolinez</t>
  </si>
  <si>
    <t>Munar Munar</t>
  </si>
  <si>
    <t>Niño Cely</t>
  </si>
  <si>
    <t>Nuñez Puentes</t>
  </si>
  <si>
    <t>Perez Badillo</t>
  </si>
  <si>
    <t>Perez Camacho</t>
  </si>
  <si>
    <t>Ramirez Fandiño</t>
  </si>
  <si>
    <t>Ramirez Lopez</t>
  </si>
  <si>
    <t>Rico Avendaño</t>
  </si>
  <si>
    <t>Rincón Arango</t>
  </si>
  <si>
    <t>Rios Godoy</t>
  </si>
  <si>
    <t>Rodriguez</t>
  </si>
  <si>
    <t>Ruiz Lopez</t>
  </si>
  <si>
    <t>Salazar Hernandez</t>
  </si>
  <si>
    <t>Sanchez Hernandez</t>
  </si>
  <si>
    <t>Santos Uribe</t>
  </si>
  <si>
    <t>Segura Mejia</t>
  </si>
  <si>
    <t>Velandia Toledo</t>
  </si>
  <si>
    <t>Vengoechea Cubillos</t>
  </si>
  <si>
    <t>Villalba Cruz</t>
  </si>
  <si>
    <t>Yepes Lozano</t>
  </si>
  <si>
    <t>Aranguren Narvaez</t>
  </si>
  <si>
    <t>Arciniegas Alvarez</t>
  </si>
  <si>
    <t>Buitrago Sierra</t>
  </si>
  <si>
    <t>Carrillo Lozano</t>
  </si>
  <si>
    <t>Castillo Galvis</t>
  </si>
  <si>
    <t>Corredor Sanchez</t>
  </si>
  <si>
    <t>Cubillos Pulgarin</t>
  </si>
  <si>
    <t>Espinel Olarte</t>
  </si>
  <si>
    <t>Forero Castañeda</t>
  </si>
  <si>
    <t>Galvis Ocampo</t>
  </si>
  <si>
    <t>Hernandez Vega</t>
  </si>
  <si>
    <t>León Cortes</t>
  </si>
  <si>
    <t>Londoño Londoño</t>
  </si>
  <si>
    <t>Mendivelso Huertas</t>
  </si>
  <si>
    <t>Osorio Perez</t>
  </si>
  <si>
    <t>Patiño Sarmiento</t>
  </si>
  <si>
    <t>Quintero Torres</t>
  </si>
  <si>
    <t>Restrepo Tovar</t>
  </si>
  <si>
    <t>AaBcXyZz</t>
  </si>
  <si>
    <t>P.B.</t>
  </si>
  <si>
    <t>P.T.</t>
  </si>
  <si>
    <t>Fecha Ingreso</t>
  </si>
  <si>
    <t>No Personas con P.T.  &lt;</t>
  </si>
  <si>
    <r>
      <rPr>
        <b/>
        <sz val="11"/>
        <color theme="1"/>
        <rFont val="Calibri"/>
        <family val="2"/>
        <scheme val="minor"/>
      </rPr>
      <t>5.</t>
    </r>
    <r>
      <rPr>
        <sz val="11"/>
        <color theme="1"/>
        <rFont val="Calibri"/>
        <family val="2"/>
        <scheme val="minor"/>
      </rPr>
      <t xml:space="preserve"> Aplique formato condicional </t>
    </r>
    <r>
      <rPr>
        <b/>
        <sz val="11"/>
        <color theme="1"/>
        <rFont val="Calibri"/>
        <family val="2"/>
        <scheme val="minor"/>
      </rPr>
      <t>a toda la fila</t>
    </r>
    <r>
      <rPr>
        <sz val="11"/>
        <color theme="1"/>
        <rFont val="Calibri"/>
        <family val="2"/>
        <scheme val="minor"/>
      </rPr>
      <t>, donde  la fecha de ingreso haya sido en abril</t>
    </r>
  </si>
  <si>
    <t>Tabla Sueldos</t>
  </si>
  <si>
    <t>Tabla Bonos</t>
  </si>
  <si>
    <t>Tabla Prima</t>
  </si>
  <si>
    <t>Tipo</t>
  </si>
  <si>
    <t>Sueldo</t>
  </si>
  <si>
    <t>SI</t>
  </si>
  <si>
    <t>%</t>
  </si>
  <si>
    <t>Prima</t>
  </si>
  <si>
    <t>A</t>
  </si>
  <si>
    <r>
      <t>Sueldo</t>
    </r>
    <r>
      <rPr>
        <b/>
        <sz val="12"/>
        <color theme="1"/>
        <rFont val="Calibri"/>
        <family val="2"/>
        <scheme val="minor"/>
      </rPr>
      <t xml:space="preserve"> &lt;</t>
    </r>
  </si>
  <si>
    <r>
      <t>% Bono</t>
    </r>
    <r>
      <rPr>
        <b/>
        <sz val="12"/>
        <color theme="1"/>
        <rFont val="Calibri"/>
        <family val="2"/>
        <scheme val="minor"/>
      </rPr>
      <t xml:space="preserve"> &gt;</t>
    </r>
  </si>
  <si>
    <t>Sueldo* 0,55</t>
  </si>
  <si>
    <t>B</t>
  </si>
  <si>
    <t>Otro caso</t>
  </si>
  <si>
    <t>Sueldo* 0,25</t>
  </si>
  <si>
    <t>C</t>
  </si>
  <si>
    <t>% Bono</t>
  </si>
  <si>
    <t>Total</t>
  </si>
  <si>
    <t>MORALES, VALERIA</t>
  </si>
  <si>
    <t>ROJAS, DIANA</t>
  </si>
  <si>
    <t>TORRES, SARA</t>
  </si>
  <si>
    <t>CASTELLANOS, JUAN</t>
  </si>
  <si>
    <t>LIMAS, DIEGO</t>
  </si>
  <si>
    <t>MORA, ANA</t>
  </si>
  <si>
    <t>PAEZ, LAURA</t>
  </si>
  <si>
    <t>PIRAJAN, ERIKA</t>
  </si>
  <si>
    <t>RUBIO, JUAN</t>
  </si>
  <si>
    <t>SANCHEZ, JUAN</t>
  </si>
  <si>
    <t>PALACINO, JUAN</t>
  </si>
  <si>
    <t>OSORIO, FRANCY</t>
  </si>
  <si>
    <t>COCA, SANTIAGO</t>
  </si>
  <si>
    <t>MARTIN, ANDRES</t>
  </si>
  <si>
    <t>ESQUIVEL, PEDRO</t>
  </si>
  <si>
    <t>MARROQUIN, JOAN</t>
  </si>
  <si>
    <t>GARCIA, JUAN</t>
  </si>
  <si>
    <t>LLANOS, OSCAR</t>
  </si>
  <si>
    <t>GONZALEZ, BRAYAN</t>
  </si>
  <si>
    <t>Tema A</t>
  </si>
  <si>
    <r>
      <t xml:space="preserve">Use las  fórmulas y/o funciones necesarias para llenar las celdas en </t>
    </r>
    <r>
      <rPr>
        <b/>
        <sz val="11"/>
        <color theme="8" tint="-0.249977111117893"/>
        <rFont val="Calibri"/>
        <family val="2"/>
        <scheme val="minor"/>
      </rPr>
      <t>azu</t>
    </r>
    <r>
      <rPr>
        <sz val="11"/>
        <color theme="8" tint="-0.249977111117893"/>
        <rFont val="Calibri"/>
        <family val="2"/>
        <scheme val="minor"/>
      </rPr>
      <t>l</t>
    </r>
    <r>
      <rPr>
        <sz val="11"/>
        <rFont val="Calibri"/>
        <family val="2"/>
        <scheme val="minor"/>
      </rPr>
      <t>, de acuerdo con los siguientes requerimientos:</t>
    </r>
  </si>
  <si>
    <r>
      <rPr>
        <b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. Sueldo Total (</t>
    </r>
    <r>
      <rPr>
        <b/>
        <sz val="11"/>
        <color theme="1"/>
        <rFont val="Calibri"/>
        <family val="2"/>
        <scheme val="minor"/>
      </rPr>
      <t>S.Total</t>
    </r>
    <r>
      <rPr>
        <sz val="11"/>
        <color theme="1"/>
        <rFont val="Calibri"/>
        <family val="2"/>
        <scheme val="minor"/>
      </rPr>
      <t>) = Basico + P.B. + P.T.+ $250.000</t>
    </r>
  </si>
  <si>
    <r>
      <rPr>
        <b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. Prima Básica. </t>
    </r>
    <r>
      <rPr>
        <b/>
        <sz val="11"/>
        <color theme="1"/>
        <rFont val="Calibri"/>
        <family val="2"/>
        <scheme val="minor"/>
      </rPr>
      <t>P.B.</t>
    </r>
    <r>
      <rPr>
        <sz val="11"/>
        <color theme="1"/>
        <rFont val="Calibri"/>
        <family val="2"/>
        <scheme val="minor"/>
      </rPr>
      <t xml:space="preserve"> = Basico* 5%</t>
    </r>
  </si>
  <si>
    <r>
      <rPr>
        <b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. Prima de Trabajo (</t>
    </r>
    <r>
      <rPr>
        <b/>
        <sz val="11"/>
        <color theme="1"/>
        <rFont val="Calibri"/>
        <family val="2"/>
        <scheme val="minor"/>
      </rPr>
      <t>P.T.</t>
    </r>
    <r>
      <rPr>
        <sz val="11"/>
        <color theme="1"/>
        <rFont val="Calibri"/>
        <family val="2"/>
        <scheme val="minor"/>
      </rPr>
      <t>) = 
     Promedio del Básico de todos* 5%, si el tiempó de servicio (</t>
    </r>
    <r>
      <rPr>
        <b/>
        <sz val="11"/>
        <color theme="1"/>
        <rFont val="Calibri"/>
        <family val="2"/>
        <scheme val="minor"/>
      </rPr>
      <t>T.S</t>
    </r>
    <r>
      <rPr>
        <sz val="11"/>
        <color theme="1"/>
        <rFont val="Calibri"/>
        <family val="2"/>
        <scheme val="minor"/>
      </rPr>
      <t>)&gt; 5 años
     Promedio del Básico de todos*10%, si el tiempó de servicio (</t>
    </r>
    <r>
      <rPr>
        <b/>
        <sz val="11"/>
        <color theme="1"/>
        <rFont val="Calibri"/>
        <family val="2"/>
        <scheme val="minor"/>
      </rPr>
      <t>T.S</t>
    </r>
    <r>
      <rPr>
        <sz val="11"/>
        <color theme="1"/>
        <rFont val="Calibri"/>
        <family val="2"/>
        <scheme val="minor"/>
      </rPr>
      <t>)&gt; 10 años
     Promedio del Básico de todos*15%, si el tiempó de servicio (</t>
    </r>
    <r>
      <rPr>
        <b/>
        <sz val="11"/>
        <color theme="1"/>
        <rFont val="Calibri"/>
        <family val="2"/>
        <scheme val="minor"/>
      </rPr>
      <t>T.S</t>
    </r>
    <r>
      <rPr>
        <sz val="11"/>
        <color theme="1"/>
        <rFont val="Calibri"/>
        <family val="2"/>
        <scheme val="minor"/>
      </rPr>
      <t>)&gt; 15 años</t>
    </r>
  </si>
  <si>
    <r>
      <rPr>
        <b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. Número personas con la </t>
    </r>
    <r>
      <rPr>
        <b/>
        <sz val="11"/>
        <color theme="1"/>
        <rFont val="Calibri"/>
        <family val="2"/>
        <scheme val="minor"/>
      </rPr>
      <t>P.T</t>
    </r>
    <r>
      <rPr>
        <sz val="11"/>
        <color theme="1"/>
        <rFont val="Calibri"/>
        <family val="2"/>
        <scheme val="minor"/>
      </rPr>
      <t>. menor a $100,000</t>
    </r>
  </si>
  <si>
    <r>
      <t xml:space="preserve">Use las funciones SI(), Referencias Relativas y Absolutas; para llenar las columnas </t>
    </r>
    <r>
      <rPr>
        <b/>
        <sz val="12"/>
        <color theme="1"/>
        <rFont val="Calibri"/>
        <family val="2"/>
        <scheme val="minor"/>
      </rPr>
      <t>Sueldo</t>
    </r>
    <r>
      <rPr>
        <sz val="12"/>
        <color theme="1"/>
        <rFont val="Calibri"/>
        <family val="2"/>
        <scheme val="minor"/>
      </rPr>
      <t xml:space="preserve">, </t>
    </r>
    <r>
      <rPr>
        <b/>
        <sz val="12"/>
        <color theme="1"/>
        <rFont val="Calibri"/>
        <family val="2"/>
        <scheme val="minor"/>
      </rPr>
      <t>%Bono</t>
    </r>
    <r>
      <rPr>
        <sz val="12"/>
        <color theme="1"/>
        <rFont val="Calibri"/>
        <family val="2"/>
        <scheme val="minor"/>
      </rPr>
      <t xml:space="preserve">, </t>
    </r>
    <r>
      <rPr>
        <b/>
        <sz val="12"/>
        <color theme="1"/>
        <rFont val="Calibri"/>
        <family val="2"/>
        <scheme val="minor"/>
      </rPr>
      <t>Prima</t>
    </r>
    <r>
      <rPr>
        <sz val="12"/>
        <color theme="1"/>
        <rFont val="Calibri"/>
        <family val="2"/>
        <scheme val="minor"/>
      </rPr>
      <t xml:space="preserve"> y </t>
    </r>
    <r>
      <rPr>
        <b/>
        <sz val="12"/>
        <color theme="1"/>
        <rFont val="Calibri"/>
        <family val="2"/>
        <scheme val="minor"/>
      </rPr>
      <t>Total</t>
    </r>
    <r>
      <rPr>
        <sz val="12"/>
        <color theme="1"/>
        <rFont val="Calibri"/>
        <family val="2"/>
        <scheme val="minor"/>
      </rPr>
      <t xml:space="preserve">, de acuerdo con los siguientes criterios:
   </t>
    </r>
    <r>
      <rPr>
        <b/>
        <sz val="12"/>
        <color theme="1"/>
        <rFont val="Calibri"/>
        <family val="2"/>
        <scheme val="minor"/>
      </rPr>
      <t>1.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Sueldo</t>
    </r>
    <r>
      <rPr>
        <sz val="12"/>
        <color theme="1"/>
        <rFont val="Calibri"/>
        <family val="2"/>
        <scheme val="minor"/>
      </rPr>
      <t xml:space="preserve">: Evalue el </t>
    </r>
    <r>
      <rPr>
        <b/>
        <sz val="12"/>
        <color theme="1"/>
        <rFont val="Calibri"/>
        <family val="2"/>
        <scheme val="minor"/>
      </rPr>
      <t>Tipo</t>
    </r>
    <r>
      <rPr>
        <sz val="12"/>
        <color theme="1"/>
        <rFont val="Calibri"/>
        <family val="2"/>
        <scheme val="minor"/>
      </rPr>
      <t xml:space="preserve"> y de acuerdo con el valor (</t>
    </r>
    <r>
      <rPr>
        <b/>
        <sz val="12"/>
        <color theme="1"/>
        <rFont val="Calibri"/>
        <family val="2"/>
        <scheme val="minor"/>
      </rPr>
      <t>A</t>
    </r>
    <r>
      <rPr>
        <sz val="12"/>
        <color theme="1"/>
        <rFont val="Calibri"/>
        <family val="2"/>
        <scheme val="minor"/>
      </rPr>
      <t>,</t>
    </r>
    <r>
      <rPr>
        <b/>
        <sz val="12"/>
        <color theme="1"/>
        <rFont val="Calibri"/>
        <family val="2"/>
        <scheme val="minor"/>
      </rPr>
      <t>B</t>
    </r>
    <r>
      <rPr>
        <sz val="12"/>
        <color theme="1"/>
        <rFont val="Calibri"/>
        <family val="2"/>
        <scheme val="minor"/>
      </rPr>
      <t xml:space="preserve"> o </t>
    </r>
    <r>
      <rPr>
        <b/>
        <sz val="12"/>
        <color theme="1"/>
        <rFont val="Calibri"/>
        <family val="2"/>
        <scheme val="minor"/>
      </rPr>
      <t>C</t>
    </r>
    <r>
      <rPr>
        <sz val="12"/>
        <color theme="1"/>
        <rFont val="Calibri"/>
        <family val="2"/>
        <scheme val="minor"/>
      </rPr>
      <t xml:space="preserve">) asigne el sueldo.   Vea la </t>
    </r>
    <r>
      <rPr>
        <b/>
        <sz val="12"/>
        <color theme="1"/>
        <rFont val="Calibri"/>
        <family val="2"/>
        <scheme val="minor"/>
      </rPr>
      <t>Tabla Sueldos</t>
    </r>
    <r>
      <rPr>
        <sz val="12"/>
        <color theme="1"/>
        <rFont val="Calibri"/>
        <family val="2"/>
        <scheme val="minor"/>
      </rPr>
      <t xml:space="preserve">.
   </t>
    </r>
    <r>
      <rPr>
        <b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. </t>
    </r>
    <r>
      <rPr>
        <b/>
        <sz val="12"/>
        <color theme="1"/>
        <rFont val="Calibri"/>
        <family val="2"/>
        <scheme val="minor"/>
      </rPr>
      <t>%Bono</t>
    </r>
    <r>
      <rPr>
        <sz val="12"/>
        <color theme="1"/>
        <rFont val="Calibri"/>
        <family val="2"/>
        <scheme val="minor"/>
      </rPr>
      <t xml:space="preserve">: Evalue  el </t>
    </r>
    <r>
      <rPr>
        <b/>
        <sz val="12"/>
        <color theme="1"/>
        <rFont val="Calibri"/>
        <family val="2"/>
        <scheme val="minor"/>
      </rPr>
      <t>sueldo</t>
    </r>
    <r>
      <rPr>
        <sz val="12"/>
        <color theme="1"/>
        <rFont val="Calibri"/>
        <family val="2"/>
        <scheme val="minor"/>
      </rPr>
      <t xml:space="preserve"> y asigne el porcentaje (</t>
    </r>
    <r>
      <rPr>
        <b/>
        <sz val="12"/>
        <color theme="1"/>
        <rFont val="Calibri"/>
        <family val="2"/>
        <scheme val="minor"/>
      </rPr>
      <t>%)</t>
    </r>
    <r>
      <rPr>
        <sz val="12"/>
        <color theme="1"/>
        <rFont val="Calibri"/>
        <family val="2"/>
        <scheme val="minor"/>
      </rPr>
      <t xml:space="preserve"> que le corresponde. (</t>
    </r>
    <r>
      <rPr>
        <b/>
        <sz val="12"/>
        <color theme="1"/>
        <rFont val="Calibri"/>
        <family val="2"/>
        <scheme val="minor"/>
      </rPr>
      <t>Ojo</t>
    </r>
    <r>
      <rPr>
        <sz val="12"/>
        <color theme="1"/>
        <rFont val="Calibri"/>
        <family val="2"/>
        <scheme val="minor"/>
      </rPr>
      <t xml:space="preserve"> no haga operaciones, solo asigne el % que le corresponda)
  </t>
    </r>
    <r>
      <rPr>
        <b/>
        <sz val="12"/>
        <color theme="1"/>
        <rFont val="Calibri"/>
        <family val="2"/>
        <scheme val="minor"/>
      </rPr>
      <t xml:space="preserve"> 3</t>
    </r>
    <r>
      <rPr>
        <sz val="12"/>
        <color theme="1"/>
        <rFont val="Calibri"/>
        <family val="2"/>
        <scheme val="minor"/>
      </rPr>
      <t xml:space="preserve">. </t>
    </r>
    <r>
      <rPr>
        <b/>
        <sz val="12"/>
        <color theme="1"/>
        <rFont val="Calibri"/>
        <family val="2"/>
        <scheme val="minor"/>
      </rPr>
      <t>Prima</t>
    </r>
    <r>
      <rPr>
        <sz val="12"/>
        <color theme="1"/>
        <rFont val="Calibri"/>
        <family val="2"/>
        <scheme val="minor"/>
      </rPr>
      <t xml:space="preserve">: Evalue el </t>
    </r>
    <r>
      <rPr>
        <b/>
        <sz val="12"/>
        <color theme="1"/>
        <rFont val="Calibri"/>
        <family val="2"/>
        <scheme val="minor"/>
      </rPr>
      <t>% Bono</t>
    </r>
    <r>
      <rPr>
        <sz val="12"/>
        <color theme="1"/>
        <rFont val="Calibri"/>
        <family val="2"/>
        <scheme val="minor"/>
      </rPr>
      <t xml:space="preserve">, y asigne la prima de acuerdo con la </t>
    </r>
    <r>
      <rPr>
        <b/>
        <sz val="12"/>
        <color theme="1"/>
        <rFont val="Calibri"/>
        <family val="2"/>
        <scheme val="minor"/>
      </rPr>
      <t>Tabla Prima</t>
    </r>
    <r>
      <rPr>
        <sz val="12"/>
        <color theme="1"/>
        <rFont val="Calibri"/>
        <family val="2"/>
        <scheme val="minor"/>
      </rPr>
      <t xml:space="preserve">.
  </t>
    </r>
    <r>
      <rPr>
        <b/>
        <sz val="12"/>
        <color theme="1"/>
        <rFont val="Calibri"/>
        <family val="2"/>
        <scheme val="minor"/>
      </rPr>
      <t xml:space="preserve"> 4. Tota</t>
    </r>
    <r>
      <rPr>
        <sz val="12"/>
        <color theme="1"/>
        <rFont val="Calibri"/>
        <family val="2"/>
        <scheme val="minor"/>
      </rPr>
      <t xml:space="preserve">l: </t>
    </r>
    <r>
      <rPr>
        <b/>
        <sz val="12"/>
        <color theme="1"/>
        <rFont val="Calibri"/>
        <family val="2"/>
        <scheme val="minor"/>
      </rPr>
      <t>Sueldo</t>
    </r>
    <r>
      <rPr>
        <sz val="12"/>
        <color theme="1"/>
        <rFont val="Calibri"/>
        <family val="2"/>
        <scheme val="minor"/>
      </rPr>
      <t xml:space="preserve"> + </t>
    </r>
    <r>
      <rPr>
        <b/>
        <sz val="12"/>
        <color theme="1"/>
        <rFont val="Calibri"/>
        <family val="2"/>
        <scheme val="minor"/>
      </rPr>
      <t>%Bono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4" tint="-0.249977111117893"/>
        <rFont val="Calibri"/>
        <family val="2"/>
        <scheme val="minor"/>
      </rPr>
      <t>(sobre el sueldo)</t>
    </r>
    <r>
      <rPr>
        <sz val="12"/>
        <color theme="1"/>
        <rFont val="Calibri"/>
        <family val="2"/>
        <scheme val="minor"/>
      </rPr>
      <t xml:space="preserve"> + </t>
    </r>
    <r>
      <rPr>
        <b/>
        <sz val="12"/>
        <color theme="1"/>
        <rFont val="Calibri"/>
        <family val="2"/>
        <scheme val="minor"/>
      </rPr>
      <t>Prima</t>
    </r>
    <r>
      <rPr>
        <sz val="12"/>
        <color theme="1"/>
        <rFont val="Calibri"/>
        <family val="2"/>
        <scheme val="minor"/>
      </rPr>
      <t xml:space="preserve"> + (</t>
    </r>
    <r>
      <rPr>
        <b/>
        <sz val="12"/>
        <color theme="1"/>
        <rFont val="Calibri"/>
        <family val="2"/>
        <scheme val="minor"/>
      </rPr>
      <t>%Bono</t>
    </r>
    <r>
      <rPr>
        <sz val="12"/>
        <color theme="1"/>
        <rFont val="Calibri"/>
        <family val="2"/>
        <scheme val="minor"/>
      </rPr>
      <t>(</t>
    </r>
    <r>
      <rPr>
        <i/>
        <sz val="12"/>
        <color theme="4" tint="-0.249977111117893"/>
        <rFont val="Calibri"/>
        <family val="2"/>
        <scheme val="minor"/>
      </rPr>
      <t>sobre el sueldo)</t>
    </r>
    <r>
      <rPr>
        <sz val="12"/>
        <color theme="1"/>
        <rFont val="Calibri"/>
        <family val="2"/>
        <scheme val="minor"/>
      </rPr>
      <t>+</t>
    </r>
    <r>
      <rPr>
        <b/>
        <sz val="12"/>
        <color theme="1"/>
        <rFont val="Calibri"/>
        <family val="2"/>
        <scheme val="minor"/>
      </rPr>
      <t>Prima</t>
    </r>
    <r>
      <rPr>
        <sz val="12"/>
        <color theme="1"/>
        <rFont val="Calibri"/>
        <family val="2"/>
        <scheme val="minor"/>
      </rPr>
      <t>)*0,5</t>
    </r>
  </si>
  <si>
    <r>
      <rPr>
        <b/>
        <sz val="14"/>
        <color rgb="FFFF0000"/>
        <rFont val="Calibri"/>
        <family val="2"/>
        <scheme val="minor"/>
      </rPr>
      <t>Nota</t>
    </r>
    <r>
      <rPr>
        <sz val="14"/>
        <color rgb="FFFF0000"/>
        <rFont val="Calibri"/>
        <family val="2"/>
        <scheme val="minor"/>
      </rPr>
      <t xml:space="preserve">: Guarde el archivo con el tema, su nombre y  apellido. Ej:  </t>
    </r>
    <r>
      <rPr>
        <b/>
        <sz val="14"/>
        <color rgb="FFFF0000"/>
        <rFont val="Calibri"/>
        <family val="2"/>
        <scheme val="minor"/>
      </rPr>
      <t xml:space="preserve"> A-Juan Pérez</t>
    </r>
  </si>
  <si>
    <t>T.S</t>
  </si>
  <si>
    <t>PORCENTAJE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</si>
</sst>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-;\-* #,##0_-;_-* &quot;-&quot;_-;_-@_-"/>
    <numFmt numFmtId="165" formatCode="_-&quot;$&quot;\ * #,##0_-;\-&quot;$&quot;\ * #,##0_-;_-&quot;$&quot;\ * &quot;-&quot;_-;_-@_-"/>
    <numFmt numFmtId="166" formatCode="_-* #,##0.0_-;\-* #,##0.0_-;_-* &quot;-&quot;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2060"/>
      <name val="Calibri"/>
      <family val="2"/>
      <scheme val="minor"/>
    </font>
    <font>
      <sz val="11"/>
      <color theme="7" tint="-0.499984740745262"/>
      <name val="Calibri"/>
      <family val="2"/>
      <scheme val="minor"/>
    </font>
    <font>
      <b/>
      <sz val="20"/>
      <color theme="7" tint="0.39997558519241921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7" tint="-0.49998474074526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4" tint="-0.249977111117893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2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7C8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8" tint="-0.24994659260841701"/>
      </top>
      <bottom style="thin">
        <color theme="8" tint="-0.24994659260841701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62">
    <xf numFmtId="0" fontId="0" fillId="0" borderId="0" xfId="0"/>
    <xf numFmtId="165" fontId="0" fillId="0" borderId="0" xfId="0" applyNumberFormat="1"/>
    <xf numFmtId="0" fontId="0" fillId="0" borderId="1" xfId="0" applyBorder="1"/>
    <xf numFmtId="165" fontId="0" fillId="2" borderId="1" xfId="1" applyFont="1" applyFill="1" applyBorder="1"/>
    <xf numFmtId="0" fontId="3" fillId="0" borderId="0" xfId="0" applyFont="1" applyFill="1"/>
    <xf numFmtId="0" fontId="0" fillId="2" borderId="2" xfId="0" applyFill="1" applyBorder="1" applyAlignment="1">
      <alignment horizontal="left" vertical="center"/>
    </xf>
    <xf numFmtId="0" fontId="4" fillId="3" borderId="0" xfId="0" applyFont="1" applyFill="1"/>
    <xf numFmtId="0" fontId="5" fillId="3" borderId="0" xfId="0" applyFont="1" applyFill="1" applyAlignment="1">
      <alignment horizontal="center" vertical="center"/>
    </xf>
    <xf numFmtId="0" fontId="6" fillId="4" borderId="0" xfId="0" applyFont="1" applyFill="1"/>
    <xf numFmtId="14" fontId="0" fillId="0" borderId="0" xfId="0" applyNumberFormat="1"/>
    <xf numFmtId="0" fontId="10" fillId="5" borderId="0" xfId="0" applyFont="1" applyFill="1"/>
    <xf numFmtId="0" fontId="11" fillId="5" borderId="0" xfId="0" applyFont="1" applyFill="1"/>
    <xf numFmtId="0" fontId="8" fillId="0" borderId="0" xfId="0" applyFont="1"/>
    <xf numFmtId="0" fontId="0" fillId="0" borderId="6" xfId="0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0" fontId="0" fillId="0" borderId="1" xfId="0" applyBorder="1" applyAlignment="1">
      <alignment horizontal="center"/>
    </xf>
    <xf numFmtId="165" fontId="0" fillId="0" borderId="1" xfId="4" applyFont="1" applyBorder="1"/>
    <xf numFmtId="0" fontId="0" fillId="0" borderId="8" xfId="0" applyBorder="1" applyAlignment="1">
      <alignment horizontal="right"/>
    </xf>
    <xf numFmtId="165" fontId="0" fillId="0" borderId="9" xfId="1" applyFont="1" applyBorder="1"/>
    <xf numFmtId="9" fontId="0" fillId="0" borderId="1" xfId="0" applyNumberFormat="1" applyBorder="1" applyAlignment="1">
      <alignment horizontal="center"/>
    </xf>
    <xf numFmtId="9" fontId="0" fillId="0" borderId="9" xfId="1" applyNumberFormat="1" applyFont="1" applyBorder="1" applyAlignment="1">
      <alignment horizontal="center"/>
    </xf>
    <xf numFmtId="9" fontId="0" fillId="0" borderId="1" xfId="0" quotePrefix="1" applyNumberFormat="1" applyBorder="1" applyAlignment="1">
      <alignment horizontal="center"/>
    </xf>
    <xf numFmtId="166" fontId="0" fillId="0" borderId="0" xfId="2" applyNumberFormat="1" applyFont="1" applyFill="1" applyBorder="1"/>
    <xf numFmtId="166" fontId="0" fillId="0" borderId="0" xfId="2" applyNumberFormat="1" applyFont="1"/>
    <xf numFmtId="165" fontId="0" fillId="0" borderId="0" xfId="4" applyFont="1"/>
    <xf numFmtId="0" fontId="2" fillId="5" borderId="1" xfId="0" applyFont="1" applyFill="1" applyBorder="1" applyAlignment="1">
      <alignment horizontal="center" vertical="center"/>
    </xf>
    <xf numFmtId="165" fontId="7" fillId="0" borderId="1" xfId="4" applyFont="1" applyBorder="1"/>
    <xf numFmtId="9" fontId="7" fillId="0" borderId="1" xfId="3" applyFont="1" applyBorder="1"/>
    <xf numFmtId="165" fontId="7" fillId="0" borderId="1" xfId="0" applyNumberFormat="1" applyFont="1" applyBorder="1"/>
    <xf numFmtId="0" fontId="9" fillId="3" borderId="0" xfId="0" applyFont="1" applyFill="1" applyAlignment="1">
      <alignment horizontal="left" vertical="center"/>
    </xf>
    <xf numFmtId="0" fontId="0" fillId="2" borderId="0" xfId="0" applyFill="1"/>
    <xf numFmtId="0" fontId="2" fillId="6" borderId="0" xfId="0" applyFont="1" applyFill="1" applyAlignment="1">
      <alignment horizontal="center"/>
    </xf>
    <xf numFmtId="0" fontId="0" fillId="0" borderId="10" xfId="0" applyBorder="1"/>
    <xf numFmtId="165" fontId="0" fillId="0" borderId="10" xfId="1" applyFont="1" applyBorder="1"/>
    <xf numFmtId="14" fontId="0" fillId="0" borderId="10" xfId="0" applyNumberFormat="1" applyBorder="1"/>
    <xf numFmtId="0" fontId="0" fillId="0" borderId="10" xfId="0" applyBorder="1" applyAlignment="1">
      <alignment horizontal="center"/>
    </xf>
    <xf numFmtId="0" fontId="18" fillId="3" borderId="0" xfId="0" applyFont="1" applyFill="1"/>
    <xf numFmtId="165" fontId="0" fillId="8" borderId="10" xfId="0" applyNumberFormat="1" applyFill="1" applyBorder="1"/>
    <xf numFmtId="165" fontId="0" fillId="8" borderId="10" xfId="1" applyFont="1" applyFill="1" applyBorder="1"/>
    <xf numFmtId="0" fontId="0" fillId="9" borderId="0" xfId="0" applyFill="1"/>
    <xf numFmtId="0" fontId="0" fillId="3" borderId="0" xfId="0" applyFill="1"/>
    <xf numFmtId="9" fontId="0" fillId="0" borderId="0" xfId="0" applyNumberFormat="1"/>
    <xf numFmtId="0" fontId="0" fillId="10" borderId="1" xfId="0" applyFill="1" applyBorder="1"/>
    <xf numFmtId="0" fontId="19" fillId="7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/>
    </xf>
    <xf numFmtId="0" fontId="0" fillId="2" borderId="5" xfId="0" applyFill="1" applyBorder="1" applyAlignment="1">
      <alignment horizontal="left" vertical="top"/>
    </xf>
    <xf numFmtId="0" fontId="0" fillId="2" borderId="3" xfId="0" applyFill="1" applyBorder="1" applyAlignment="1">
      <alignment horizontal="left" vertical="top"/>
    </xf>
    <xf numFmtId="0" fontId="0" fillId="2" borderId="2" xfId="0" applyFill="1" applyBorder="1" applyAlignment="1">
      <alignment horizontal="left" vertical="center"/>
    </xf>
    <xf numFmtId="0" fontId="0" fillId="2" borderId="3" xfId="0" applyNumberFormat="1" applyFill="1" applyBorder="1" applyAlignment="1">
      <alignment horizontal="left" wrapText="1"/>
    </xf>
    <xf numFmtId="0" fontId="0" fillId="2" borderId="4" xfId="0" applyNumberFormat="1" applyFill="1" applyBorder="1" applyAlignment="1">
      <alignment horizontal="left" wrapText="1"/>
    </xf>
    <xf numFmtId="0" fontId="0" fillId="2" borderId="5" xfId="0" applyNumberFormat="1" applyFill="1" applyBorder="1" applyAlignment="1">
      <alignment horizontal="left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2" fillId="5" borderId="0" xfId="0" applyFont="1" applyFill="1" applyAlignment="1">
      <alignment horizontal="left" vertical="top" wrapText="1"/>
    </xf>
    <xf numFmtId="0" fontId="2" fillId="0" borderId="7" xfId="0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</cellXfs>
  <cellStyles count="5">
    <cellStyle name="Millares [0]" xfId="2" builtinId="6"/>
    <cellStyle name="Moneda [0]" xfId="1" builtinId="7"/>
    <cellStyle name="Moneda [0] 2" xfId="4"/>
    <cellStyle name="Normal" xfId="0" builtinId="0"/>
    <cellStyle name="Porcentaje" xfId="3" builtinId="5"/>
  </cellStyles>
  <dxfs count="4"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theme="7" tint="-0.499984740745262"/>
      </font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74"/>
  <sheetViews>
    <sheetView topLeftCell="A39" zoomScale="85" zoomScaleNormal="85" workbookViewId="0">
      <selection activeCell="H20" sqref="H20:H72"/>
    </sheetView>
  </sheetViews>
  <sheetFormatPr baseColWidth="10" defaultRowHeight="15" x14ac:dyDescent="0.25"/>
  <cols>
    <col min="1" max="1" width="3.7109375" customWidth="1"/>
    <col min="2" max="2" width="20" customWidth="1"/>
    <col min="3" max="3" width="12" bestFit="1" customWidth="1"/>
    <col min="5" max="5" width="15.7109375" customWidth="1"/>
    <col min="6" max="6" width="19" customWidth="1"/>
    <col min="7" max="7" width="19.5703125" customWidth="1"/>
    <col min="8" max="8" width="13.140625" bestFit="1" customWidth="1"/>
    <col min="11" max="11" width="7.7109375" customWidth="1"/>
    <col min="12" max="12" width="4.42578125" customWidth="1"/>
    <col min="13" max="13" width="12" bestFit="1" customWidth="1"/>
  </cols>
  <sheetData>
    <row r="3" spans="1:11" ht="26.25" x14ac:dyDescent="0.25">
      <c r="A3" s="12">
        <f>SUMPRODUCT(A7:A14,H7:H14)</f>
        <v>0</v>
      </c>
      <c r="B3" s="7">
        <f>'MiércolesA-P2'!B1+'MiércolesA-P1'!A3</f>
        <v>0</v>
      </c>
      <c r="C3" s="30" t="s">
        <v>100</v>
      </c>
      <c r="D3" s="6"/>
      <c r="E3" s="6"/>
      <c r="F3" s="6"/>
      <c r="G3" s="37"/>
      <c r="H3" s="6"/>
      <c r="I3" s="6"/>
      <c r="J3" s="6"/>
      <c r="K3" s="6"/>
    </row>
    <row r="4" spans="1:11" ht="18.75" x14ac:dyDescent="0.3">
      <c r="A4" s="12"/>
      <c r="B4" s="44" t="s">
        <v>107</v>
      </c>
      <c r="C4" s="44"/>
      <c r="D4" s="44"/>
      <c r="E4" s="44"/>
      <c r="F4" s="44"/>
      <c r="G4" s="44"/>
      <c r="H4" s="44"/>
      <c r="I4" s="44"/>
      <c r="J4" s="44"/>
      <c r="K4" s="44"/>
    </row>
    <row r="5" spans="1:11" x14ac:dyDescent="0.25">
      <c r="A5" s="12"/>
    </row>
    <row r="6" spans="1:11" x14ac:dyDescent="0.25">
      <c r="A6" s="12"/>
      <c r="B6" s="31" t="s">
        <v>101</v>
      </c>
      <c r="C6" s="31"/>
      <c r="D6" s="31"/>
      <c r="E6" s="31"/>
      <c r="F6" s="31"/>
      <c r="G6" s="31"/>
      <c r="H6" s="31"/>
      <c r="I6" s="31"/>
    </row>
    <row r="7" spans="1:11" x14ac:dyDescent="0.25">
      <c r="A7" s="12">
        <v>0.25</v>
      </c>
      <c r="B7" s="46" t="s">
        <v>103</v>
      </c>
      <c r="C7" s="47"/>
      <c r="D7" s="47"/>
      <c r="E7" s="47"/>
      <c r="F7" s="47"/>
      <c r="G7" s="48"/>
      <c r="H7" s="5"/>
      <c r="I7" s="31"/>
    </row>
    <row r="8" spans="1:11" x14ac:dyDescent="0.25">
      <c r="A8" s="12">
        <v>0.75</v>
      </c>
      <c r="B8" s="49" t="s">
        <v>104</v>
      </c>
      <c r="C8" s="50"/>
      <c r="D8" s="50"/>
      <c r="E8" s="50"/>
      <c r="F8" s="50"/>
      <c r="G8" s="51"/>
      <c r="H8" s="53"/>
      <c r="I8" s="31"/>
    </row>
    <row r="9" spans="1:11" x14ac:dyDescent="0.25">
      <c r="A9" s="12"/>
      <c r="B9" s="52"/>
      <c r="C9" s="50"/>
      <c r="D9" s="50"/>
      <c r="E9" s="50"/>
      <c r="F9" s="50"/>
      <c r="G9" s="51"/>
      <c r="H9" s="53"/>
      <c r="I9" s="31"/>
    </row>
    <row r="10" spans="1:11" x14ac:dyDescent="0.25">
      <c r="A10" s="12"/>
      <c r="B10" s="52"/>
      <c r="C10" s="50"/>
      <c r="D10" s="50"/>
      <c r="E10" s="50"/>
      <c r="F10" s="50"/>
      <c r="G10" s="51"/>
      <c r="H10" s="53"/>
      <c r="I10" s="31"/>
    </row>
    <row r="11" spans="1:11" x14ac:dyDescent="0.25">
      <c r="A11" s="12"/>
      <c r="B11" s="52"/>
      <c r="C11" s="50"/>
      <c r="D11" s="50"/>
      <c r="E11" s="50"/>
      <c r="F11" s="50"/>
      <c r="G11" s="51"/>
      <c r="H11" s="53"/>
      <c r="I11" s="31"/>
    </row>
    <row r="12" spans="1:11" x14ac:dyDescent="0.25">
      <c r="A12" s="12">
        <v>0.25</v>
      </c>
      <c r="B12" s="46" t="s">
        <v>102</v>
      </c>
      <c r="C12" s="47"/>
      <c r="D12" s="47"/>
      <c r="E12" s="47"/>
      <c r="F12" s="47"/>
      <c r="G12" s="48"/>
      <c r="H12" s="5"/>
      <c r="I12" s="31"/>
    </row>
    <row r="13" spans="1:11" x14ac:dyDescent="0.25">
      <c r="A13" s="12">
        <v>0.5</v>
      </c>
      <c r="B13" s="46" t="s">
        <v>105</v>
      </c>
      <c r="C13" s="47"/>
      <c r="D13" s="47"/>
      <c r="E13" s="47"/>
      <c r="F13" s="47"/>
      <c r="G13" s="48"/>
      <c r="H13" s="5"/>
      <c r="I13" s="31"/>
    </row>
    <row r="14" spans="1:11" x14ac:dyDescent="0.25">
      <c r="A14" s="12">
        <v>0.75</v>
      </c>
      <c r="B14" s="54" t="s">
        <v>62</v>
      </c>
      <c r="C14" s="55"/>
      <c r="D14" s="55"/>
      <c r="E14" s="55"/>
      <c r="F14" s="55"/>
      <c r="G14" s="56"/>
      <c r="H14" s="5"/>
      <c r="I14" s="31"/>
    </row>
    <row r="16" spans="1:11" x14ac:dyDescent="0.25">
      <c r="B16" s="8" t="s">
        <v>57</v>
      </c>
      <c r="D16">
        <v>4</v>
      </c>
    </row>
    <row r="17" spans="2:15" x14ac:dyDescent="0.25">
      <c r="B17" s="4"/>
      <c r="N17" s="41" t="s">
        <v>108</v>
      </c>
      <c r="O17" t="s">
        <v>109</v>
      </c>
    </row>
    <row r="18" spans="2:15" x14ac:dyDescent="0.25">
      <c r="N18" s="40">
        <v>5</v>
      </c>
      <c r="O18" s="42">
        <v>0.05</v>
      </c>
    </row>
    <row r="19" spans="2:15" x14ac:dyDescent="0.25">
      <c r="B19" s="32" t="s">
        <v>0</v>
      </c>
      <c r="C19" s="32" t="s">
        <v>1</v>
      </c>
      <c r="D19" s="32" t="s">
        <v>58</v>
      </c>
      <c r="E19" s="32" t="s">
        <v>2</v>
      </c>
      <c r="F19" s="32" t="s">
        <v>59</v>
      </c>
      <c r="G19" s="32" t="s">
        <v>3</v>
      </c>
      <c r="H19" s="32" t="s">
        <v>60</v>
      </c>
      <c r="N19" s="40">
        <v>10</v>
      </c>
      <c r="O19" s="42">
        <v>0.1</v>
      </c>
    </row>
    <row r="20" spans="2:15" x14ac:dyDescent="0.25">
      <c r="B20" s="33" t="s">
        <v>39</v>
      </c>
      <c r="C20" s="34">
        <v>3000000</v>
      </c>
      <c r="D20" s="38">
        <f>C20*5%</f>
        <v>150000</v>
      </c>
      <c r="E20" s="36">
        <v>3</v>
      </c>
      <c r="F20" s="39">
        <f ca="1">F20:F57=IF(E20:E72&gt;15,($C$73*15%),IF(E20:E72&gt;10,($C$73*10%),IF(E20:E72&gt;5,($C$73*5%),(0))))</f>
        <v>0</v>
      </c>
      <c r="G20" s="38">
        <f ca="1">SUM(C20,D20,F20+250000)</f>
        <v>3400000</v>
      </c>
      <c r="H20" s="35">
        <v>43589</v>
      </c>
      <c r="I20" s="9"/>
      <c r="N20" s="40">
        <v>15</v>
      </c>
      <c r="O20" s="42">
        <v>0.15</v>
      </c>
    </row>
    <row r="21" spans="2:15" x14ac:dyDescent="0.25">
      <c r="B21" s="33" t="s">
        <v>40</v>
      </c>
      <c r="C21" s="34">
        <v>3000000</v>
      </c>
      <c r="D21" s="38">
        <f t="shared" ref="D21:D71" si="0">C21*5%</f>
        <v>150000</v>
      </c>
      <c r="E21" s="36">
        <v>4</v>
      </c>
      <c r="F21" s="39">
        <f t="shared" ref="F21:F72" si="1">IF(E21:E73&gt;15,($C$73*15%),IF(E21:E73&gt;10,($C$73*10%),IF(E21:E73&gt;5,($C$73*5%),(0))))</f>
        <v>0</v>
      </c>
      <c r="G21" s="38">
        <f t="shared" ref="G21:G72" si="2">SUM(C21,D21,F21+250000)</f>
        <v>3400000</v>
      </c>
      <c r="H21" s="35">
        <v>43591</v>
      </c>
      <c r="I21" s="9"/>
    </row>
    <row r="22" spans="2:15" x14ac:dyDescent="0.25">
      <c r="B22" s="33" t="s">
        <v>4</v>
      </c>
      <c r="C22" s="34">
        <v>1500000</v>
      </c>
      <c r="D22" s="38">
        <f t="shared" si="0"/>
        <v>75000</v>
      </c>
      <c r="E22" s="36">
        <v>7</v>
      </c>
      <c r="F22" s="39">
        <f t="shared" si="1"/>
        <v>134811.32075471699</v>
      </c>
      <c r="G22" s="38">
        <f t="shared" si="2"/>
        <v>1959811.3207547171</v>
      </c>
      <c r="H22" s="35">
        <v>43588</v>
      </c>
      <c r="I22" s="9"/>
    </row>
    <row r="23" spans="2:15" x14ac:dyDescent="0.25">
      <c r="B23" s="33" t="s">
        <v>41</v>
      </c>
      <c r="C23" s="34">
        <v>3000000</v>
      </c>
      <c r="D23" s="38">
        <f t="shared" si="0"/>
        <v>150000</v>
      </c>
      <c r="E23" s="36">
        <v>13</v>
      </c>
      <c r="F23" s="39">
        <f t="shared" si="1"/>
        <v>269622.64150943398</v>
      </c>
      <c r="G23" s="38">
        <f t="shared" si="2"/>
        <v>3669622.6415094342</v>
      </c>
      <c r="H23" s="35">
        <v>43582</v>
      </c>
      <c r="I23" s="9"/>
    </row>
    <row r="24" spans="2:15" x14ac:dyDescent="0.25">
      <c r="B24" s="33" t="s">
        <v>5</v>
      </c>
      <c r="C24" s="34">
        <v>1500000</v>
      </c>
      <c r="D24" s="38">
        <f>C24*5%</f>
        <v>75000</v>
      </c>
      <c r="E24" s="36">
        <v>16</v>
      </c>
      <c r="F24" s="39">
        <f t="shared" si="1"/>
        <v>404433.96226415096</v>
      </c>
      <c r="G24" s="38">
        <f t="shared" si="2"/>
        <v>2229433.9622641508</v>
      </c>
      <c r="H24" s="35">
        <v>43579</v>
      </c>
      <c r="I24" s="9"/>
    </row>
    <row r="25" spans="2:15" x14ac:dyDescent="0.25">
      <c r="B25" s="33" t="s">
        <v>42</v>
      </c>
      <c r="C25" s="34">
        <v>3000000</v>
      </c>
      <c r="D25" s="38">
        <f t="shared" si="0"/>
        <v>150000</v>
      </c>
      <c r="E25" s="36">
        <v>5</v>
      </c>
      <c r="F25" s="39">
        <f t="shared" si="1"/>
        <v>0</v>
      </c>
      <c r="G25" s="38">
        <f t="shared" si="2"/>
        <v>3400000</v>
      </c>
      <c r="H25" s="35">
        <v>43590</v>
      </c>
      <c r="I25" s="9"/>
      <c r="J25" s="45" t="s">
        <v>61</v>
      </c>
      <c r="K25" s="45"/>
      <c r="L25" s="45"/>
      <c r="M25" s="3">
        <v>100000</v>
      </c>
      <c r="N25" s="43">
        <f>COUNT(F22,F23,F24,F26,F28,F30,F32,F33,F35,F36,F37,F38,F39,F41,F42,F43,F44,F45,F47,F48,F49,F50,F51,F54,F55,F57,F58,F59,F60,F61,F62,F63,F66,F67,F69,F71)</f>
        <v>36</v>
      </c>
    </row>
    <row r="26" spans="2:15" x14ac:dyDescent="0.25">
      <c r="B26" s="33" t="s">
        <v>6</v>
      </c>
      <c r="C26" s="34">
        <v>1500000</v>
      </c>
      <c r="D26" s="38">
        <f t="shared" si="0"/>
        <v>75000</v>
      </c>
      <c r="E26" s="36">
        <v>9</v>
      </c>
      <c r="F26" s="39">
        <f t="shared" si="1"/>
        <v>134811.32075471699</v>
      </c>
      <c r="G26" s="38">
        <f t="shared" si="2"/>
        <v>1959811.3207547171</v>
      </c>
      <c r="H26" s="35">
        <v>43586</v>
      </c>
      <c r="I26" s="9"/>
    </row>
    <row r="27" spans="2:15" x14ac:dyDescent="0.25">
      <c r="B27" s="33" t="s">
        <v>43</v>
      </c>
      <c r="C27" s="34">
        <v>3000000</v>
      </c>
      <c r="D27" s="38">
        <f t="shared" si="0"/>
        <v>150000</v>
      </c>
      <c r="E27" s="36">
        <v>5</v>
      </c>
      <c r="F27" s="39">
        <f t="shared" si="1"/>
        <v>0</v>
      </c>
      <c r="G27" s="38">
        <f t="shared" si="2"/>
        <v>3400000</v>
      </c>
      <c r="H27" s="35">
        <v>43590</v>
      </c>
      <c r="I27" s="9"/>
    </row>
    <row r="28" spans="2:15" x14ac:dyDescent="0.25">
      <c r="B28" s="33" t="s">
        <v>44</v>
      </c>
      <c r="C28" s="34">
        <v>3000000</v>
      </c>
      <c r="D28" s="38">
        <f t="shared" si="0"/>
        <v>150000</v>
      </c>
      <c r="E28" s="36">
        <v>14</v>
      </c>
      <c r="F28" s="39">
        <f t="shared" si="1"/>
        <v>269622.64150943398</v>
      </c>
      <c r="G28" s="38">
        <f t="shared" si="2"/>
        <v>3669622.6415094342</v>
      </c>
      <c r="H28" s="35">
        <v>43581</v>
      </c>
      <c r="I28" s="9"/>
    </row>
    <row r="29" spans="2:15" x14ac:dyDescent="0.25">
      <c r="B29" s="33" t="s">
        <v>45</v>
      </c>
      <c r="C29" s="34">
        <v>3000000</v>
      </c>
      <c r="D29" s="38">
        <f t="shared" si="0"/>
        <v>150000</v>
      </c>
      <c r="E29" s="36">
        <v>3</v>
      </c>
      <c r="F29" s="39">
        <f t="shared" si="1"/>
        <v>0</v>
      </c>
      <c r="G29" s="38">
        <f t="shared" si="2"/>
        <v>3400000</v>
      </c>
      <c r="H29" s="35">
        <v>43592</v>
      </c>
      <c r="I29" s="9"/>
    </row>
    <row r="30" spans="2:15" x14ac:dyDescent="0.25">
      <c r="B30" s="33" t="s">
        <v>7</v>
      </c>
      <c r="C30" s="34">
        <v>1500000</v>
      </c>
      <c r="D30" s="38">
        <f t="shared" si="0"/>
        <v>75000</v>
      </c>
      <c r="E30" s="36">
        <v>7</v>
      </c>
      <c r="F30" s="39">
        <f t="shared" si="1"/>
        <v>134811.32075471699</v>
      </c>
      <c r="G30" s="38">
        <f t="shared" si="2"/>
        <v>1959811.3207547171</v>
      </c>
      <c r="H30" s="35">
        <v>43588</v>
      </c>
      <c r="I30" s="9"/>
    </row>
    <row r="31" spans="2:15" x14ac:dyDescent="0.25">
      <c r="B31" s="33" t="s">
        <v>46</v>
      </c>
      <c r="C31" s="34">
        <v>3000000</v>
      </c>
      <c r="D31" s="38">
        <f t="shared" si="0"/>
        <v>150000</v>
      </c>
      <c r="E31" s="36">
        <v>5</v>
      </c>
      <c r="F31" s="39">
        <f t="shared" si="1"/>
        <v>0</v>
      </c>
      <c r="G31" s="38">
        <f t="shared" si="2"/>
        <v>3400000</v>
      </c>
      <c r="H31" s="35">
        <v>43590</v>
      </c>
      <c r="I31" s="9"/>
    </row>
    <row r="32" spans="2:15" x14ac:dyDescent="0.25">
      <c r="B32" s="33" t="s">
        <v>8</v>
      </c>
      <c r="C32" s="34">
        <v>1500000</v>
      </c>
      <c r="D32" s="38">
        <f t="shared" si="0"/>
        <v>75000</v>
      </c>
      <c r="E32" s="36">
        <v>8</v>
      </c>
      <c r="F32" s="39">
        <f t="shared" si="1"/>
        <v>134811.32075471699</v>
      </c>
      <c r="G32" s="38">
        <f t="shared" si="2"/>
        <v>1959811.3207547171</v>
      </c>
      <c r="H32" s="35">
        <v>43587</v>
      </c>
      <c r="I32" s="9"/>
    </row>
    <row r="33" spans="2:9" x14ac:dyDescent="0.25">
      <c r="B33" s="33" t="s">
        <v>47</v>
      </c>
      <c r="C33" s="34">
        <v>3000000</v>
      </c>
      <c r="D33" s="38">
        <f t="shared" si="0"/>
        <v>150000</v>
      </c>
      <c r="E33" s="36">
        <v>13</v>
      </c>
      <c r="F33" s="39">
        <f t="shared" si="1"/>
        <v>269622.64150943398</v>
      </c>
      <c r="G33" s="38">
        <f t="shared" si="2"/>
        <v>3669622.6415094342</v>
      </c>
      <c r="H33" s="35">
        <v>43582</v>
      </c>
      <c r="I33" s="9"/>
    </row>
    <row r="34" spans="2:9" x14ac:dyDescent="0.25">
      <c r="B34" s="33" t="s">
        <v>48</v>
      </c>
      <c r="C34" s="34">
        <v>3500000</v>
      </c>
      <c r="D34" s="38">
        <f t="shared" si="0"/>
        <v>175000</v>
      </c>
      <c r="E34" s="36">
        <v>4</v>
      </c>
      <c r="F34" s="39">
        <f t="shared" si="1"/>
        <v>0</v>
      </c>
      <c r="G34" s="38">
        <f t="shared" si="2"/>
        <v>3925000</v>
      </c>
      <c r="H34" s="35">
        <v>43591</v>
      </c>
      <c r="I34" s="9"/>
    </row>
    <row r="35" spans="2:9" x14ac:dyDescent="0.25">
      <c r="B35" s="33" t="s">
        <v>9</v>
      </c>
      <c r="C35" s="34">
        <v>1500000</v>
      </c>
      <c r="D35" s="38">
        <f t="shared" si="0"/>
        <v>75000</v>
      </c>
      <c r="E35" s="36">
        <v>8</v>
      </c>
      <c r="F35" s="39">
        <f t="shared" si="1"/>
        <v>134811.32075471699</v>
      </c>
      <c r="G35" s="38">
        <f t="shared" si="2"/>
        <v>1959811.3207547171</v>
      </c>
      <c r="H35" s="35">
        <v>43587</v>
      </c>
      <c r="I35" s="9"/>
    </row>
    <row r="36" spans="2:9" x14ac:dyDescent="0.25">
      <c r="B36" s="33" t="s">
        <v>10</v>
      </c>
      <c r="C36" s="34">
        <v>1500000</v>
      </c>
      <c r="D36" s="38">
        <f t="shared" si="0"/>
        <v>75000</v>
      </c>
      <c r="E36" s="36">
        <v>7</v>
      </c>
      <c r="F36" s="39">
        <f t="shared" si="1"/>
        <v>134811.32075471699</v>
      </c>
      <c r="G36" s="38">
        <f t="shared" si="2"/>
        <v>1959811.3207547171</v>
      </c>
      <c r="H36" s="35">
        <v>43588</v>
      </c>
      <c r="I36" s="9"/>
    </row>
    <row r="37" spans="2:9" x14ac:dyDescent="0.25">
      <c r="B37" s="33" t="s">
        <v>11</v>
      </c>
      <c r="C37" s="34">
        <v>2200000</v>
      </c>
      <c r="D37" s="38">
        <f t="shared" si="0"/>
        <v>110000</v>
      </c>
      <c r="E37" s="36">
        <v>10</v>
      </c>
      <c r="F37" s="39">
        <f t="shared" si="1"/>
        <v>134811.32075471699</v>
      </c>
      <c r="G37" s="38">
        <f t="shared" si="2"/>
        <v>2694811.3207547171</v>
      </c>
      <c r="H37" s="35">
        <v>43585</v>
      </c>
      <c r="I37" s="9"/>
    </row>
    <row r="38" spans="2:9" x14ac:dyDescent="0.25">
      <c r="B38" s="33" t="s">
        <v>12</v>
      </c>
      <c r="C38" s="34">
        <v>2200000</v>
      </c>
      <c r="D38" s="38">
        <f t="shared" si="0"/>
        <v>110000</v>
      </c>
      <c r="E38" s="36">
        <v>8</v>
      </c>
      <c r="F38" s="39">
        <f t="shared" si="1"/>
        <v>134811.32075471699</v>
      </c>
      <c r="G38" s="38">
        <f t="shared" si="2"/>
        <v>2694811.3207547171</v>
      </c>
      <c r="H38" s="35">
        <v>43587</v>
      </c>
      <c r="I38" s="9"/>
    </row>
    <row r="39" spans="2:9" x14ac:dyDescent="0.25">
      <c r="B39" s="33" t="s">
        <v>13</v>
      </c>
      <c r="C39" s="34">
        <v>2200000</v>
      </c>
      <c r="D39" s="38">
        <f t="shared" si="0"/>
        <v>110000</v>
      </c>
      <c r="E39" s="36">
        <v>7</v>
      </c>
      <c r="F39" s="39">
        <f t="shared" si="1"/>
        <v>134811.32075471699</v>
      </c>
      <c r="G39" s="38">
        <f t="shared" si="2"/>
        <v>2694811.3207547171</v>
      </c>
      <c r="H39" s="35">
        <v>43588</v>
      </c>
      <c r="I39" s="9"/>
    </row>
    <row r="40" spans="2:9" x14ac:dyDescent="0.25">
      <c r="B40" s="33" t="s">
        <v>49</v>
      </c>
      <c r="C40" s="34">
        <v>3500000</v>
      </c>
      <c r="D40" s="38">
        <f t="shared" si="0"/>
        <v>175000</v>
      </c>
      <c r="E40" s="36">
        <v>2</v>
      </c>
      <c r="F40" s="39">
        <f t="shared" si="1"/>
        <v>0</v>
      </c>
      <c r="G40" s="38">
        <f t="shared" si="2"/>
        <v>3925000</v>
      </c>
      <c r="H40" s="35">
        <v>43593</v>
      </c>
      <c r="I40" s="9"/>
    </row>
    <row r="41" spans="2:9" x14ac:dyDescent="0.25">
      <c r="B41" s="33" t="s">
        <v>14</v>
      </c>
      <c r="C41" s="34">
        <v>2200000</v>
      </c>
      <c r="D41" s="38">
        <f t="shared" si="0"/>
        <v>110000</v>
      </c>
      <c r="E41" s="36">
        <v>10</v>
      </c>
      <c r="F41" s="39">
        <f t="shared" si="1"/>
        <v>134811.32075471699</v>
      </c>
      <c r="G41" s="38">
        <f t="shared" si="2"/>
        <v>2694811.3207547171</v>
      </c>
      <c r="H41" s="35">
        <v>43585</v>
      </c>
      <c r="I41" s="9"/>
    </row>
    <row r="42" spans="2:9" x14ac:dyDescent="0.25">
      <c r="B42" s="33" t="s">
        <v>15</v>
      </c>
      <c r="C42" s="34">
        <v>2200000</v>
      </c>
      <c r="D42" s="38">
        <f t="shared" si="0"/>
        <v>110000</v>
      </c>
      <c r="E42" s="36">
        <v>8</v>
      </c>
      <c r="F42" s="39">
        <f t="shared" si="1"/>
        <v>134811.32075471699</v>
      </c>
      <c r="G42" s="38">
        <f t="shared" si="2"/>
        <v>2694811.3207547171</v>
      </c>
      <c r="H42" s="35">
        <v>43587</v>
      </c>
      <c r="I42" s="9"/>
    </row>
    <row r="43" spans="2:9" x14ac:dyDescent="0.25">
      <c r="B43" s="33" t="s">
        <v>50</v>
      </c>
      <c r="C43" s="34">
        <v>3500000</v>
      </c>
      <c r="D43" s="38">
        <f t="shared" si="0"/>
        <v>175000</v>
      </c>
      <c r="E43" s="36">
        <v>14</v>
      </c>
      <c r="F43" s="39">
        <f t="shared" si="1"/>
        <v>269622.64150943398</v>
      </c>
      <c r="G43" s="38">
        <f t="shared" si="2"/>
        <v>4194622.6415094342</v>
      </c>
      <c r="H43" s="35">
        <v>43581</v>
      </c>
      <c r="I43" s="9"/>
    </row>
    <row r="44" spans="2:9" x14ac:dyDescent="0.25">
      <c r="B44" s="33" t="s">
        <v>16</v>
      </c>
      <c r="C44" s="34">
        <v>2200000</v>
      </c>
      <c r="D44" s="38">
        <f t="shared" si="0"/>
        <v>110000</v>
      </c>
      <c r="E44" s="36">
        <v>7</v>
      </c>
      <c r="F44" s="39">
        <f t="shared" si="1"/>
        <v>134811.32075471699</v>
      </c>
      <c r="G44" s="38">
        <f t="shared" si="2"/>
        <v>2694811.3207547171</v>
      </c>
      <c r="H44" s="35">
        <v>43588</v>
      </c>
      <c r="I44" s="9"/>
    </row>
    <row r="45" spans="2:9" x14ac:dyDescent="0.25">
      <c r="B45" s="33" t="s">
        <v>51</v>
      </c>
      <c r="C45" s="34">
        <v>4000000</v>
      </c>
      <c r="D45" s="38">
        <f t="shared" si="0"/>
        <v>200000</v>
      </c>
      <c r="E45" s="36">
        <v>13</v>
      </c>
      <c r="F45" s="39">
        <f t="shared" si="1"/>
        <v>269622.64150943398</v>
      </c>
      <c r="G45" s="38">
        <f t="shared" si="2"/>
        <v>4719622.6415094342</v>
      </c>
      <c r="H45" s="35">
        <v>43582</v>
      </c>
      <c r="I45" s="9"/>
    </row>
    <row r="46" spans="2:9" x14ac:dyDescent="0.25">
      <c r="B46" s="33" t="s">
        <v>52</v>
      </c>
      <c r="C46" s="34">
        <v>4000000</v>
      </c>
      <c r="D46" s="38">
        <f t="shared" si="0"/>
        <v>200000</v>
      </c>
      <c r="E46" s="36">
        <v>5</v>
      </c>
      <c r="F46" s="39">
        <f t="shared" si="1"/>
        <v>0</v>
      </c>
      <c r="G46" s="38">
        <f t="shared" si="2"/>
        <v>4450000</v>
      </c>
      <c r="H46" s="35">
        <v>43590</v>
      </c>
      <c r="I46" s="9"/>
    </row>
    <row r="47" spans="2:9" x14ac:dyDescent="0.25">
      <c r="B47" s="33" t="s">
        <v>17</v>
      </c>
      <c r="C47" s="34">
        <v>2200000</v>
      </c>
      <c r="D47" s="38">
        <f t="shared" si="0"/>
        <v>110000</v>
      </c>
      <c r="E47" s="36">
        <v>8</v>
      </c>
      <c r="F47" s="39">
        <f t="shared" si="1"/>
        <v>134811.32075471699</v>
      </c>
      <c r="G47" s="38">
        <f t="shared" si="2"/>
        <v>2694811.3207547171</v>
      </c>
      <c r="H47" s="35">
        <v>43587</v>
      </c>
      <c r="I47" s="9"/>
    </row>
    <row r="48" spans="2:9" x14ac:dyDescent="0.25">
      <c r="B48" s="33" t="s">
        <v>18</v>
      </c>
      <c r="C48" s="34">
        <v>2200000</v>
      </c>
      <c r="D48" s="38">
        <f t="shared" si="0"/>
        <v>110000</v>
      </c>
      <c r="E48" s="36">
        <v>8</v>
      </c>
      <c r="F48" s="39">
        <f t="shared" si="1"/>
        <v>134811.32075471699</v>
      </c>
      <c r="G48" s="38">
        <f t="shared" si="2"/>
        <v>2694811.3207547171</v>
      </c>
      <c r="H48" s="35">
        <v>43587</v>
      </c>
      <c r="I48" s="9"/>
    </row>
    <row r="49" spans="2:9" x14ac:dyDescent="0.25">
      <c r="B49" s="33" t="s">
        <v>19</v>
      </c>
      <c r="C49" s="34">
        <v>2200000</v>
      </c>
      <c r="D49" s="38">
        <f t="shared" si="0"/>
        <v>110000</v>
      </c>
      <c r="E49" s="36">
        <v>16</v>
      </c>
      <c r="F49" s="39">
        <f t="shared" si="1"/>
        <v>404433.96226415096</v>
      </c>
      <c r="G49" s="38">
        <f t="shared" si="2"/>
        <v>2964433.9622641508</v>
      </c>
      <c r="H49" s="35">
        <v>43579</v>
      </c>
      <c r="I49" s="9"/>
    </row>
    <row r="50" spans="2:9" x14ac:dyDescent="0.25">
      <c r="B50" s="33" t="s">
        <v>20</v>
      </c>
      <c r="C50" s="34">
        <v>2200000</v>
      </c>
      <c r="D50" s="38">
        <f t="shared" si="0"/>
        <v>110000</v>
      </c>
      <c r="E50" s="36">
        <v>9</v>
      </c>
      <c r="F50" s="39">
        <f t="shared" si="1"/>
        <v>134811.32075471699</v>
      </c>
      <c r="G50" s="38">
        <f t="shared" si="2"/>
        <v>2694811.3207547171</v>
      </c>
      <c r="H50" s="35">
        <v>43586</v>
      </c>
      <c r="I50" s="9"/>
    </row>
    <row r="51" spans="2:9" x14ac:dyDescent="0.25">
      <c r="B51" s="33" t="s">
        <v>21</v>
      </c>
      <c r="C51" s="34">
        <v>2500000</v>
      </c>
      <c r="D51" s="38">
        <f t="shared" si="0"/>
        <v>125000</v>
      </c>
      <c r="E51" s="36">
        <v>9</v>
      </c>
      <c r="F51" s="39">
        <f t="shared" si="1"/>
        <v>134811.32075471699</v>
      </c>
      <c r="G51" s="38">
        <f t="shared" si="2"/>
        <v>3009811.3207547171</v>
      </c>
      <c r="H51" s="35">
        <v>43586</v>
      </c>
      <c r="I51" s="9"/>
    </row>
    <row r="52" spans="2:9" x14ac:dyDescent="0.25">
      <c r="B52" s="33" t="s">
        <v>53</v>
      </c>
      <c r="C52" s="34">
        <v>4000000</v>
      </c>
      <c r="D52" s="38">
        <f t="shared" si="0"/>
        <v>200000</v>
      </c>
      <c r="E52" s="36">
        <v>3</v>
      </c>
      <c r="F52" s="39">
        <f t="shared" si="1"/>
        <v>0</v>
      </c>
      <c r="G52" s="38">
        <f t="shared" si="2"/>
        <v>4450000</v>
      </c>
      <c r="H52" s="35">
        <v>43592</v>
      </c>
      <c r="I52" s="9"/>
    </row>
    <row r="53" spans="2:9" x14ac:dyDescent="0.25">
      <c r="B53" s="33" t="s">
        <v>54</v>
      </c>
      <c r="C53" s="34">
        <v>4200000</v>
      </c>
      <c r="D53" s="38">
        <f t="shared" si="0"/>
        <v>210000</v>
      </c>
      <c r="E53" s="36">
        <v>5</v>
      </c>
      <c r="F53" s="39">
        <f t="shared" si="1"/>
        <v>0</v>
      </c>
      <c r="G53" s="38">
        <f t="shared" si="2"/>
        <v>4660000</v>
      </c>
      <c r="H53" s="35">
        <v>43590</v>
      </c>
      <c r="I53" s="9"/>
    </row>
    <row r="54" spans="2:9" x14ac:dyDescent="0.25">
      <c r="B54" s="33" t="s">
        <v>22</v>
      </c>
      <c r="C54" s="34">
        <v>2500000</v>
      </c>
      <c r="D54" s="38">
        <f t="shared" si="0"/>
        <v>125000</v>
      </c>
      <c r="E54" s="36">
        <v>6</v>
      </c>
      <c r="F54" s="39">
        <f t="shared" si="1"/>
        <v>134811.32075471699</v>
      </c>
      <c r="G54" s="38">
        <f t="shared" si="2"/>
        <v>3009811.3207547171</v>
      </c>
      <c r="H54" s="35">
        <v>43589</v>
      </c>
      <c r="I54" s="9"/>
    </row>
    <row r="55" spans="2:9" x14ac:dyDescent="0.25">
      <c r="B55" s="33" t="s">
        <v>23</v>
      </c>
      <c r="C55" s="34">
        <v>2500000</v>
      </c>
      <c r="D55" s="38">
        <f t="shared" si="0"/>
        <v>125000</v>
      </c>
      <c r="E55" s="36">
        <v>9</v>
      </c>
      <c r="F55" s="39">
        <f t="shared" si="1"/>
        <v>134811.32075471699</v>
      </c>
      <c r="G55" s="38">
        <f t="shared" si="2"/>
        <v>3009811.3207547171</v>
      </c>
      <c r="H55" s="35">
        <v>43586</v>
      </c>
      <c r="I55" s="9"/>
    </row>
    <row r="56" spans="2:9" x14ac:dyDescent="0.25">
      <c r="B56" s="33" t="s">
        <v>55</v>
      </c>
      <c r="C56" s="34">
        <v>4000000</v>
      </c>
      <c r="D56" s="38">
        <f t="shared" si="0"/>
        <v>200000</v>
      </c>
      <c r="E56" s="36">
        <v>4</v>
      </c>
      <c r="F56" s="39">
        <f t="shared" si="1"/>
        <v>0</v>
      </c>
      <c r="G56" s="38">
        <f t="shared" si="2"/>
        <v>4450000</v>
      </c>
      <c r="H56" s="35">
        <v>43591</v>
      </c>
      <c r="I56" s="9"/>
    </row>
    <row r="57" spans="2:9" x14ac:dyDescent="0.25">
      <c r="B57" s="33" t="s">
        <v>24</v>
      </c>
      <c r="C57" s="34">
        <v>2500000</v>
      </c>
      <c r="D57" s="38">
        <f t="shared" si="0"/>
        <v>125000</v>
      </c>
      <c r="E57" s="36">
        <v>17</v>
      </c>
      <c r="F57" s="39">
        <f t="shared" si="1"/>
        <v>404433.96226415096</v>
      </c>
      <c r="G57" s="38">
        <f t="shared" si="2"/>
        <v>3279433.9622641508</v>
      </c>
      <c r="H57" s="35">
        <v>43578</v>
      </c>
      <c r="I57" s="9"/>
    </row>
    <row r="58" spans="2:9" x14ac:dyDescent="0.25">
      <c r="B58" s="33" t="s">
        <v>25</v>
      </c>
      <c r="C58" s="34">
        <v>2500000</v>
      </c>
      <c r="D58" s="38">
        <f t="shared" si="0"/>
        <v>125000</v>
      </c>
      <c r="E58" s="36">
        <v>6</v>
      </c>
      <c r="F58" s="39">
        <f t="shared" si="1"/>
        <v>134811.32075471699</v>
      </c>
      <c r="G58" s="38">
        <f t="shared" si="2"/>
        <v>3009811.3207547171</v>
      </c>
      <c r="H58" s="35">
        <v>43589</v>
      </c>
      <c r="I58" s="9"/>
    </row>
    <row r="59" spans="2:9" x14ac:dyDescent="0.25">
      <c r="B59" s="33" t="s">
        <v>56</v>
      </c>
      <c r="C59" s="34">
        <v>4200000</v>
      </c>
      <c r="D59" s="38">
        <f t="shared" si="0"/>
        <v>210000</v>
      </c>
      <c r="E59" s="36">
        <v>14</v>
      </c>
      <c r="F59" s="39">
        <f t="shared" si="1"/>
        <v>269622.64150943398</v>
      </c>
      <c r="G59" s="38">
        <f t="shared" si="2"/>
        <v>4929622.6415094342</v>
      </c>
      <c r="H59" s="35">
        <v>43581</v>
      </c>
      <c r="I59" s="9"/>
    </row>
    <row r="60" spans="2:9" x14ac:dyDescent="0.25">
      <c r="B60" s="33" t="s">
        <v>26</v>
      </c>
      <c r="C60" s="34">
        <v>2500000</v>
      </c>
      <c r="D60" s="38">
        <f t="shared" si="0"/>
        <v>125000</v>
      </c>
      <c r="E60" s="36">
        <v>11</v>
      </c>
      <c r="F60" s="39">
        <f t="shared" si="1"/>
        <v>269622.64150943398</v>
      </c>
      <c r="G60" s="38">
        <f t="shared" si="2"/>
        <v>3144622.6415094342</v>
      </c>
      <c r="H60" s="35">
        <v>43584</v>
      </c>
      <c r="I60" s="9"/>
    </row>
    <row r="61" spans="2:9" x14ac:dyDescent="0.25">
      <c r="B61" s="33" t="s">
        <v>27</v>
      </c>
      <c r="C61" s="34">
        <v>2500000</v>
      </c>
      <c r="D61" s="38">
        <f t="shared" si="0"/>
        <v>125000</v>
      </c>
      <c r="E61" s="36">
        <v>9</v>
      </c>
      <c r="F61" s="39">
        <f t="shared" si="1"/>
        <v>134811.32075471699</v>
      </c>
      <c r="G61" s="38">
        <f t="shared" si="2"/>
        <v>3009811.3207547171</v>
      </c>
      <c r="H61" s="35">
        <v>43586</v>
      </c>
      <c r="I61" s="9"/>
    </row>
    <row r="62" spans="2:9" x14ac:dyDescent="0.25">
      <c r="B62" s="33" t="s">
        <v>28</v>
      </c>
      <c r="C62" s="34">
        <v>2500000</v>
      </c>
      <c r="D62" s="38">
        <f t="shared" si="0"/>
        <v>125000</v>
      </c>
      <c r="E62" s="36">
        <v>11</v>
      </c>
      <c r="F62" s="39">
        <f t="shared" si="1"/>
        <v>269622.64150943398</v>
      </c>
      <c r="G62" s="38">
        <f t="shared" si="2"/>
        <v>3144622.6415094342</v>
      </c>
      <c r="H62" s="35">
        <v>43584</v>
      </c>
      <c r="I62" s="9"/>
    </row>
    <row r="63" spans="2:9" x14ac:dyDescent="0.25">
      <c r="B63" s="33" t="s">
        <v>29</v>
      </c>
      <c r="C63" s="34">
        <v>2500000</v>
      </c>
      <c r="D63" s="38">
        <f t="shared" si="0"/>
        <v>125000</v>
      </c>
      <c r="E63" s="36">
        <v>12</v>
      </c>
      <c r="F63" s="39">
        <f t="shared" si="1"/>
        <v>269622.64150943398</v>
      </c>
      <c r="G63" s="38">
        <f t="shared" si="2"/>
        <v>3144622.6415094342</v>
      </c>
      <c r="H63" s="35">
        <v>43583</v>
      </c>
      <c r="I63" s="9"/>
    </row>
    <row r="64" spans="2:9" x14ac:dyDescent="0.25">
      <c r="B64" s="33" t="s">
        <v>30</v>
      </c>
      <c r="C64" s="34">
        <v>2500000</v>
      </c>
      <c r="D64" s="38">
        <f t="shared" si="0"/>
        <v>125000</v>
      </c>
      <c r="E64" s="36">
        <v>2</v>
      </c>
      <c r="F64" s="39">
        <f t="shared" si="1"/>
        <v>0</v>
      </c>
      <c r="G64" s="38">
        <f t="shared" si="2"/>
        <v>2875000</v>
      </c>
      <c r="H64" s="35">
        <v>43593</v>
      </c>
      <c r="I64" s="9"/>
    </row>
    <row r="65" spans="2:9" x14ac:dyDescent="0.25">
      <c r="B65" s="33" t="s">
        <v>31</v>
      </c>
      <c r="C65" s="34">
        <v>2500000</v>
      </c>
      <c r="D65" s="38">
        <f t="shared" si="0"/>
        <v>125000</v>
      </c>
      <c r="E65" s="36">
        <v>3</v>
      </c>
      <c r="F65" s="39">
        <f t="shared" si="1"/>
        <v>0</v>
      </c>
      <c r="G65" s="38">
        <f t="shared" si="2"/>
        <v>2875000</v>
      </c>
      <c r="H65" s="35">
        <v>43592</v>
      </c>
      <c r="I65" s="9"/>
    </row>
    <row r="66" spans="2:9" x14ac:dyDescent="0.25">
      <c r="B66" s="33" t="s">
        <v>32</v>
      </c>
      <c r="C66" s="34">
        <v>3000000</v>
      </c>
      <c r="D66" s="38">
        <f t="shared" si="0"/>
        <v>150000</v>
      </c>
      <c r="E66" s="36">
        <v>6</v>
      </c>
      <c r="F66" s="39">
        <f t="shared" si="1"/>
        <v>134811.32075471699</v>
      </c>
      <c r="G66" s="38">
        <f t="shared" si="2"/>
        <v>3534811.3207547171</v>
      </c>
      <c r="H66" s="35">
        <v>43589</v>
      </c>
      <c r="I66" s="9"/>
    </row>
    <row r="67" spans="2:9" x14ac:dyDescent="0.25">
      <c r="B67" s="33" t="s">
        <v>33</v>
      </c>
      <c r="C67" s="34">
        <v>3000000</v>
      </c>
      <c r="D67" s="38">
        <f t="shared" si="0"/>
        <v>150000</v>
      </c>
      <c r="E67" s="36">
        <v>15</v>
      </c>
      <c r="F67" s="39">
        <f t="shared" si="1"/>
        <v>269622.64150943398</v>
      </c>
      <c r="G67" s="38">
        <f t="shared" si="2"/>
        <v>3669622.6415094342</v>
      </c>
      <c r="H67" s="35">
        <v>43580</v>
      </c>
      <c r="I67" s="9"/>
    </row>
    <row r="68" spans="2:9" x14ac:dyDescent="0.25">
      <c r="B68" s="33" t="s">
        <v>34</v>
      </c>
      <c r="C68" s="34">
        <v>3000000</v>
      </c>
      <c r="D68" s="38">
        <f t="shared" si="0"/>
        <v>150000</v>
      </c>
      <c r="E68" s="36">
        <v>2</v>
      </c>
      <c r="F68" s="39">
        <f t="shared" si="1"/>
        <v>0</v>
      </c>
      <c r="G68" s="38">
        <f t="shared" si="2"/>
        <v>3400000</v>
      </c>
      <c r="H68" s="35">
        <v>43593</v>
      </c>
      <c r="I68" s="9"/>
    </row>
    <row r="69" spans="2:9" x14ac:dyDescent="0.25">
      <c r="B69" s="33" t="s">
        <v>35</v>
      </c>
      <c r="C69" s="34">
        <v>3000000</v>
      </c>
      <c r="D69" s="38">
        <f t="shared" si="0"/>
        <v>150000</v>
      </c>
      <c r="E69" s="36">
        <v>6</v>
      </c>
      <c r="F69" s="39">
        <f t="shared" si="1"/>
        <v>134811.32075471699</v>
      </c>
      <c r="G69" s="38">
        <f t="shared" si="2"/>
        <v>3534811.3207547171</v>
      </c>
      <c r="H69" s="35">
        <v>43589</v>
      </c>
      <c r="I69" s="9"/>
    </row>
    <row r="70" spans="2:9" x14ac:dyDescent="0.25">
      <c r="B70" s="33" t="s">
        <v>36</v>
      </c>
      <c r="C70" s="34">
        <v>3000000</v>
      </c>
      <c r="D70" s="38">
        <f t="shared" si="0"/>
        <v>150000</v>
      </c>
      <c r="E70" s="36">
        <v>5</v>
      </c>
      <c r="F70" s="39">
        <f t="shared" si="1"/>
        <v>0</v>
      </c>
      <c r="G70" s="38">
        <f t="shared" si="2"/>
        <v>3400000</v>
      </c>
      <c r="H70" s="35">
        <v>43590</v>
      </c>
      <c r="I70" s="9"/>
    </row>
    <row r="71" spans="2:9" x14ac:dyDescent="0.25">
      <c r="B71" s="33" t="s">
        <v>37</v>
      </c>
      <c r="C71" s="34">
        <v>3000000</v>
      </c>
      <c r="D71" s="38">
        <f t="shared" si="0"/>
        <v>150000</v>
      </c>
      <c r="E71" s="36">
        <v>15</v>
      </c>
      <c r="F71" s="39">
        <f t="shared" si="1"/>
        <v>269622.64150943398</v>
      </c>
      <c r="G71" s="38">
        <f t="shared" si="2"/>
        <v>3669622.6415094342</v>
      </c>
      <c r="H71" s="35">
        <v>43580</v>
      </c>
      <c r="I71" s="9"/>
    </row>
    <row r="72" spans="2:9" x14ac:dyDescent="0.25">
      <c r="B72" s="33" t="s">
        <v>38</v>
      </c>
      <c r="C72" s="34">
        <v>3000000</v>
      </c>
      <c r="D72" s="38">
        <f>C72*5%</f>
        <v>150000</v>
      </c>
      <c r="E72" s="36">
        <v>5</v>
      </c>
      <c r="F72" s="39">
        <f t="shared" si="1"/>
        <v>0</v>
      </c>
      <c r="G72" s="38">
        <f t="shared" si="2"/>
        <v>3400000</v>
      </c>
      <c r="H72" s="35">
        <v>43590</v>
      </c>
      <c r="I72" s="9"/>
    </row>
    <row r="73" spans="2:9" x14ac:dyDescent="0.25">
      <c r="C73" s="1">
        <f>AVERAGE(C20:C72)</f>
        <v>2696226.4150943398</v>
      </c>
    </row>
    <row r="74" spans="2:9" x14ac:dyDescent="0.25">
      <c r="C74" s="1"/>
    </row>
  </sheetData>
  <autoFilter ref="B19:H73">
    <sortState ref="B20:H72">
      <sortCondition ref="B19:B72"/>
    </sortState>
  </autoFilter>
  <mergeCells count="8">
    <mergeCell ref="B4:K4"/>
    <mergeCell ref="J25:L25"/>
    <mergeCell ref="B7:G7"/>
    <mergeCell ref="B8:G11"/>
    <mergeCell ref="H8:H11"/>
    <mergeCell ref="B12:G12"/>
    <mergeCell ref="B13:G13"/>
    <mergeCell ref="B14:G14"/>
  </mergeCells>
  <conditionalFormatting sqref="B3">
    <cfRule type="cellIs" dxfId="3" priority="4" operator="greaterThan">
      <formula>1</formula>
    </cfRule>
  </conditionalFormatting>
  <conditionalFormatting sqref="H20:H72">
    <cfRule type="cellIs" dxfId="2" priority="2" operator="equal">
      <formula>43556</formula>
    </cfRule>
    <cfRule type="cellIs" dxfId="1" priority="3" operator="equal">
      <formula>43556</formula>
    </cfRule>
  </conditionalFormatting>
  <conditionalFormatting sqref="F20:F72">
    <cfRule type="cellIs" dxfId="0" priority="1" operator="greaterThan">
      <formula>100000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topLeftCell="A2" workbookViewId="0">
      <selection activeCell="H16" sqref="H16"/>
    </sheetView>
  </sheetViews>
  <sheetFormatPr baseColWidth="10" defaultRowHeight="15" x14ac:dyDescent="0.25"/>
  <cols>
    <col min="1" max="1" width="3.140625" customWidth="1"/>
    <col min="2" max="2" width="22.140625" customWidth="1"/>
    <col min="4" max="4" width="12.42578125" customWidth="1"/>
    <col min="6" max="6" width="13" bestFit="1" customWidth="1"/>
    <col min="7" max="7" width="13.140625" customWidth="1"/>
    <col min="12" max="12" width="12.28515625" customWidth="1"/>
    <col min="14" max="14" width="6.5703125" customWidth="1"/>
  </cols>
  <sheetData>
    <row r="1" spans="1:14" x14ac:dyDescent="0.25">
      <c r="B1" s="10">
        <f>SUMPRODUCT(A3:A6,N3:N6)</f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4" x14ac:dyDescent="0.25">
      <c r="A2" s="12"/>
      <c r="B2" s="59" t="s">
        <v>106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14" x14ac:dyDescent="0.25">
      <c r="A3" s="12">
        <v>0.8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13"/>
    </row>
    <row r="4" spans="1:14" x14ac:dyDescent="0.25">
      <c r="A4" s="12">
        <v>0.4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13"/>
    </row>
    <row r="5" spans="1:14" x14ac:dyDescent="0.25">
      <c r="A5" s="12">
        <v>0.8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13"/>
    </row>
    <row r="6" spans="1:14" x14ac:dyDescent="0.25">
      <c r="A6" s="12">
        <v>0.5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13"/>
    </row>
    <row r="7" spans="1:14" x14ac:dyDescent="0.25">
      <c r="A7" s="12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</row>
    <row r="8" spans="1:14" x14ac:dyDescent="0.25">
      <c r="A8" s="12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</row>
    <row r="11" spans="1:14" x14ac:dyDescent="0.25">
      <c r="C11" s="60" t="s">
        <v>63</v>
      </c>
      <c r="D11" s="60"/>
      <c r="F11" s="60" t="s">
        <v>64</v>
      </c>
      <c r="G11" s="60"/>
      <c r="H11" s="60"/>
      <c r="J11" s="60" t="s">
        <v>65</v>
      </c>
      <c r="K11" s="60"/>
      <c r="L11" s="60"/>
    </row>
    <row r="12" spans="1:14" x14ac:dyDescent="0.25">
      <c r="C12" s="14" t="s">
        <v>66</v>
      </c>
      <c r="D12" s="15" t="s">
        <v>67</v>
      </c>
      <c r="F12" s="61" t="s">
        <v>68</v>
      </c>
      <c r="G12" s="61"/>
      <c r="H12" s="14" t="s">
        <v>69</v>
      </c>
      <c r="J12" s="61" t="s">
        <v>68</v>
      </c>
      <c r="K12" s="61"/>
      <c r="L12" s="14" t="s">
        <v>70</v>
      </c>
    </row>
    <row r="13" spans="1:14" ht="15.75" x14ac:dyDescent="0.25">
      <c r="C13" s="16" t="s">
        <v>71</v>
      </c>
      <c r="D13" s="17">
        <v>1500000</v>
      </c>
      <c r="F13" s="18" t="s">
        <v>72</v>
      </c>
      <c r="G13" s="19">
        <v>2000000</v>
      </c>
      <c r="H13" s="20">
        <v>0.15</v>
      </c>
      <c r="J13" s="18" t="s">
        <v>73</v>
      </c>
      <c r="K13" s="21">
        <v>0.1</v>
      </c>
      <c r="L13" s="22" t="s">
        <v>74</v>
      </c>
    </row>
    <row r="14" spans="1:14" ht="15.75" x14ac:dyDescent="0.25">
      <c r="C14" s="16" t="s">
        <v>75</v>
      </c>
      <c r="D14" s="17">
        <v>2000000</v>
      </c>
      <c r="F14" s="18" t="s">
        <v>72</v>
      </c>
      <c r="G14" s="19">
        <v>3000000</v>
      </c>
      <c r="H14" s="20">
        <v>0.1</v>
      </c>
      <c r="J14" s="57" t="s">
        <v>76</v>
      </c>
      <c r="K14" s="58"/>
      <c r="L14" s="22" t="s">
        <v>77</v>
      </c>
    </row>
    <row r="15" spans="1:14" x14ac:dyDescent="0.25">
      <c r="C15" s="16" t="s">
        <v>78</v>
      </c>
      <c r="D15" s="17">
        <v>3500000</v>
      </c>
    </row>
    <row r="17" spans="2:12" x14ac:dyDescent="0.25">
      <c r="D17" s="23"/>
      <c r="E17" s="23"/>
      <c r="F17" s="23"/>
      <c r="G17" s="23"/>
      <c r="H17" s="24"/>
      <c r="L17" s="25"/>
    </row>
    <row r="18" spans="2:12" x14ac:dyDescent="0.25">
      <c r="B18" s="26" t="s">
        <v>0</v>
      </c>
      <c r="C18" s="26" t="s">
        <v>66</v>
      </c>
      <c r="D18" s="26" t="s">
        <v>67</v>
      </c>
      <c r="E18" s="26" t="s">
        <v>79</v>
      </c>
      <c r="F18" s="26" t="s">
        <v>70</v>
      </c>
      <c r="G18" s="26" t="s">
        <v>80</v>
      </c>
    </row>
    <row r="19" spans="2:12" x14ac:dyDescent="0.25">
      <c r="B19" s="2" t="s">
        <v>81</v>
      </c>
      <c r="C19" s="16" t="s">
        <v>71</v>
      </c>
      <c r="D19" s="27">
        <f>IF(C19:C37="A",(D13),)</f>
        <v>1500000</v>
      </c>
      <c r="E19" s="28">
        <v>0.15</v>
      </c>
      <c r="F19" s="27">
        <f>D19*0.55</f>
        <v>825000.00000000012</v>
      </c>
      <c r="G19" s="29">
        <f>SUM(D19,F19)</f>
        <v>2325000</v>
      </c>
    </row>
    <row r="20" spans="2:12" x14ac:dyDescent="0.25">
      <c r="B20" s="2" t="s">
        <v>82</v>
      </c>
      <c r="C20" s="16" t="s">
        <v>78</v>
      </c>
      <c r="D20" s="27">
        <f>IF(C20:C38="C",(D15))</f>
        <v>3500000</v>
      </c>
      <c r="E20" s="28"/>
      <c r="F20" s="27">
        <f>D20*0.25</f>
        <v>875000</v>
      </c>
      <c r="G20" s="29">
        <f t="shared" ref="G20:G37" si="0">SUM(D20,F20)</f>
        <v>4375000</v>
      </c>
    </row>
    <row r="21" spans="2:12" x14ac:dyDescent="0.25">
      <c r="B21" s="2" t="s">
        <v>83</v>
      </c>
      <c r="C21" s="16" t="s">
        <v>78</v>
      </c>
      <c r="D21" s="27">
        <f>IF(C21:C39="C",($D$15))</f>
        <v>3500000</v>
      </c>
      <c r="E21" s="28"/>
      <c r="F21" s="27">
        <f>D21*0.25</f>
        <v>875000</v>
      </c>
      <c r="G21" s="29">
        <f t="shared" si="0"/>
        <v>4375000</v>
      </c>
    </row>
    <row r="22" spans="2:12" x14ac:dyDescent="0.25">
      <c r="B22" s="2" t="s">
        <v>84</v>
      </c>
      <c r="C22" s="16" t="s">
        <v>71</v>
      </c>
      <c r="D22" s="27">
        <f>IF(C22:C40="A",($D$13))</f>
        <v>1500000</v>
      </c>
      <c r="E22" s="28">
        <v>0.15</v>
      </c>
      <c r="F22" s="27">
        <f>D22*0.55</f>
        <v>825000.00000000012</v>
      </c>
      <c r="G22" s="29">
        <f t="shared" si="0"/>
        <v>2325000</v>
      </c>
    </row>
    <row r="23" spans="2:12" x14ac:dyDescent="0.25">
      <c r="B23" s="2" t="s">
        <v>85</v>
      </c>
      <c r="C23" s="16" t="s">
        <v>71</v>
      </c>
      <c r="D23" s="27">
        <f>IF(C22:C40="A",($D$13))</f>
        <v>1500000</v>
      </c>
      <c r="E23" s="28">
        <v>0.15</v>
      </c>
      <c r="F23" s="27">
        <f>D23*0.55</f>
        <v>825000.00000000012</v>
      </c>
      <c r="G23" s="29">
        <f t="shared" si="0"/>
        <v>2325000</v>
      </c>
    </row>
    <row r="24" spans="2:12" x14ac:dyDescent="0.25">
      <c r="B24" s="2" t="s">
        <v>86</v>
      </c>
      <c r="C24" s="16" t="s">
        <v>75</v>
      </c>
      <c r="D24" s="27">
        <f>IF(C24:C42="B",($D$14))</f>
        <v>2000000</v>
      </c>
      <c r="E24" s="28">
        <v>0.1</v>
      </c>
      <c r="F24" s="27">
        <f>D24*0.25</f>
        <v>500000</v>
      </c>
      <c r="G24" s="29">
        <f t="shared" si="0"/>
        <v>2500000</v>
      </c>
    </row>
    <row r="25" spans="2:12" x14ac:dyDescent="0.25">
      <c r="B25" s="2" t="s">
        <v>87</v>
      </c>
      <c r="C25" s="16" t="s">
        <v>75</v>
      </c>
      <c r="D25" s="27">
        <f>IF(C25:C43="B",($D$14))</f>
        <v>2000000</v>
      </c>
      <c r="E25" s="28">
        <v>0.1</v>
      </c>
      <c r="F25" s="27">
        <f>D25*0.25</f>
        <v>500000</v>
      </c>
      <c r="G25" s="29">
        <f t="shared" si="0"/>
        <v>2500000</v>
      </c>
    </row>
    <row r="26" spans="2:12" x14ac:dyDescent="0.25">
      <c r="B26" s="2" t="s">
        <v>88</v>
      </c>
      <c r="C26" s="16" t="s">
        <v>71</v>
      </c>
      <c r="D26" s="27">
        <f>IF(C22:C40="A",($D$13))</f>
        <v>1500000</v>
      </c>
      <c r="E26" s="28">
        <v>0.15</v>
      </c>
      <c r="F26" s="27">
        <f>D26*0.55</f>
        <v>825000.00000000012</v>
      </c>
      <c r="G26" s="29">
        <f t="shared" si="0"/>
        <v>2325000</v>
      </c>
    </row>
    <row r="27" spans="2:12" x14ac:dyDescent="0.25">
      <c r="B27" s="2" t="s">
        <v>89</v>
      </c>
      <c r="C27" s="16" t="s">
        <v>71</v>
      </c>
      <c r="D27" s="27">
        <f>IF(C22:C40="A",($D$13))</f>
        <v>1500000</v>
      </c>
      <c r="E27" s="28">
        <v>0.15</v>
      </c>
      <c r="F27" s="27">
        <f>D27*0.55</f>
        <v>825000.00000000012</v>
      </c>
      <c r="G27" s="29">
        <f t="shared" si="0"/>
        <v>2325000</v>
      </c>
    </row>
    <row r="28" spans="2:12" x14ac:dyDescent="0.25">
      <c r="B28" s="2" t="s">
        <v>90</v>
      </c>
      <c r="C28" s="16" t="s">
        <v>75</v>
      </c>
      <c r="D28" s="27">
        <f>IF(C28:C46="B",($D$14))</f>
        <v>2000000</v>
      </c>
      <c r="E28" s="28">
        <v>0.1</v>
      </c>
      <c r="F28" s="27">
        <f>D28*0.25</f>
        <v>500000</v>
      </c>
      <c r="G28" s="29">
        <f t="shared" si="0"/>
        <v>2500000</v>
      </c>
    </row>
    <row r="29" spans="2:12" x14ac:dyDescent="0.25">
      <c r="B29" s="2" t="s">
        <v>91</v>
      </c>
      <c r="C29" s="16" t="s">
        <v>75</v>
      </c>
      <c r="D29" s="27">
        <v>2000000</v>
      </c>
      <c r="E29" s="28">
        <v>0.1</v>
      </c>
      <c r="F29" s="27">
        <f>D29*0.25</f>
        <v>500000</v>
      </c>
      <c r="G29" s="29">
        <f t="shared" si="0"/>
        <v>2500000</v>
      </c>
    </row>
    <row r="30" spans="2:12" x14ac:dyDescent="0.25">
      <c r="B30" s="2" t="s">
        <v>92</v>
      </c>
      <c r="C30" s="16" t="s">
        <v>71</v>
      </c>
      <c r="D30" s="27">
        <f>IF(C22:C40="A",($D$13))</f>
        <v>1500000</v>
      </c>
      <c r="E30" s="28">
        <v>0.15</v>
      </c>
      <c r="F30" s="27">
        <f>D30*0.55</f>
        <v>825000.00000000012</v>
      </c>
      <c r="G30" s="29">
        <f t="shared" si="0"/>
        <v>2325000</v>
      </c>
    </row>
    <row r="31" spans="2:12" x14ac:dyDescent="0.25">
      <c r="B31" s="2" t="s">
        <v>93</v>
      </c>
      <c r="C31" s="16" t="s">
        <v>75</v>
      </c>
      <c r="D31" s="27">
        <v>2000000</v>
      </c>
      <c r="E31" s="28">
        <v>0.1</v>
      </c>
      <c r="F31" s="27">
        <f>D31*0.25</f>
        <v>500000</v>
      </c>
      <c r="G31" s="29">
        <f t="shared" si="0"/>
        <v>2500000</v>
      </c>
    </row>
    <row r="32" spans="2:12" x14ac:dyDescent="0.25">
      <c r="B32" s="2" t="s">
        <v>94</v>
      </c>
      <c r="C32" s="16" t="s">
        <v>78</v>
      </c>
      <c r="D32" s="27">
        <f t="shared" ref="D32:D33" si="1">IF(C32:C50="C",($D$15))</f>
        <v>3500000</v>
      </c>
      <c r="E32" s="28"/>
      <c r="F32" s="27">
        <f t="shared" ref="F32:F35" si="2">D32*0.25</f>
        <v>875000</v>
      </c>
      <c r="G32" s="29">
        <f t="shared" si="0"/>
        <v>4375000</v>
      </c>
    </row>
    <row r="33" spans="2:7" x14ac:dyDescent="0.25">
      <c r="B33" s="2" t="s">
        <v>95</v>
      </c>
      <c r="C33" s="16" t="s">
        <v>78</v>
      </c>
      <c r="D33" s="27">
        <f t="shared" si="1"/>
        <v>3500000</v>
      </c>
      <c r="E33" s="28"/>
      <c r="F33" s="27">
        <f t="shared" si="2"/>
        <v>875000</v>
      </c>
      <c r="G33" s="29">
        <f t="shared" si="0"/>
        <v>4375000</v>
      </c>
    </row>
    <row r="34" spans="2:7" x14ac:dyDescent="0.25">
      <c r="B34" s="2" t="s">
        <v>96</v>
      </c>
      <c r="C34" s="16" t="s">
        <v>75</v>
      </c>
      <c r="D34" s="27">
        <f>IF(C34:C52="B",($D$14))</f>
        <v>2000000</v>
      </c>
      <c r="E34" s="28">
        <v>0.1</v>
      </c>
      <c r="F34" s="27">
        <f t="shared" si="2"/>
        <v>500000</v>
      </c>
      <c r="G34" s="29">
        <f t="shared" si="0"/>
        <v>2500000</v>
      </c>
    </row>
    <row r="35" spans="2:7" x14ac:dyDescent="0.25">
      <c r="B35" s="2" t="s">
        <v>97</v>
      </c>
      <c r="C35" s="16" t="s">
        <v>75</v>
      </c>
      <c r="D35" s="27">
        <f>IF(C34:C52="B",($D$14))</f>
        <v>2000000</v>
      </c>
      <c r="E35" s="28">
        <v>0.1</v>
      </c>
      <c r="F35" s="27">
        <f t="shared" si="2"/>
        <v>500000</v>
      </c>
      <c r="G35" s="29">
        <f t="shared" si="0"/>
        <v>2500000</v>
      </c>
    </row>
    <row r="36" spans="2:7" x14ac:dyDescent="0.25">
      <c r="B36" s="2" t="s">
        <v>98</v>
      </c>
      <c r="C36" s="16" t="s">
        <v>71</v>
      </c>
      <c r="D36" s="27">
        <f>IF(C22:C40="A",($D$13))</f>
        <v>1500000</v>
      </c>
      <c r="E36" s="28">
        <v>0.15</v>
      </c>
      <c r="F36" s="27">
        <f>D36*0.55</f>
        <v>825000.00000000012</v>
      </c>
      <c r="G36" s="29">
        <f t="shared" si="0"/>
        <v>2325000</v>
      </c>
    </row>
    <row r="37" spans="2:7" x14ac:dyDescent="0.25">
      <c r="B37" s="2" t="s">
        <v>99</v>
      </c>
      <c r="C37" s="16" t="s">
        <v>71</v>
      </c>
      <c r="D37" s="27">
        <f>IF(C22:C40="A",($D$13))</f>
        <v>1500000</v>
      </c>
      <c r="E37" s="28">
        <v>0.15</v>
      </c>
      <c r="F37" s="27">
        <f>D37*0.55</f>
        <v>825000.00000000012</v>
      </c>
      <c r="G37" s="29">
        <f t="shared" si="0"/>
        <v>2325000</v>
      </c>
    </row>
  </sheetData>
  <mergeCells count="7">
    <mergeCell ref="J14:K14"/>
    <mergeCell ref="B2:M8"/>
    <mergeCell ref="C11:D11"/>
    <mergeCell ref="F11:H11"/>
    <mergeCell ref="J11:L11"/>
    <mergeCell ref="F12:G12"/>
    <mergeCell ref="J12:K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MiércolesA-P1</vt:lpstr>
      <vt:lpstr>MiércolesA-P2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familia</cp:lastModifiedBy>
  <dcterms:created xsi:type="dcterms:W3CDTF">2019-05-09T13:32:14Z</dcterms:created>
  <dcterms:modified xsi:type="dcterms:W3CDTF">2019-07-05T01:30:42Z</dcterms:modified>
</cp:coreProperties>
</file>